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_skoroszyt" defaultThemeVersion="124226"/>
  <mc:AlternateContent xmlns:mc="http://schemas.openxmlformats.org/markup-compatibility/2006">
    <mc:Choice Requires="x15">
      <x15ac:absPath xmlns:x15ac="http://schemas.microsoft.com/office/spreadsheetml/2010/11/ac" url="C:\Users\Ignacy\Documents\Aaa\Surprise_2016_textbook\Excel_sheets\"/>
    </mc:Choice>
  </mc:AlternateContent>
  <bookViews>
    <workbookView xWindow="480" yWindow="60" windowWidth="11355" windowHeight="9120"/>
  </bookViews>
  <sheets>
    <sheet name="DM_Interface" sheetId="1" r:id="rId1"/>
    <sheet name="River_Crossing" sheetId="3" r:id="rId2"/>
    <sheet name="Remark to River_Crossing" sheetId="5" r:id="rId3"/>
    <sheet name="Work_space" sheetId="2" r:id="rId4"/>
  </sheets>
  <calcPr calcId="152511"/>
</workbook>
</file>

<file path=xl/calcChain.xml><?xml version="1.0" encoding="utf-8"?>
<calcChain xmlns="http://schemas.openxmlformats.org/spreadsheetml/2006/main">
  <c r="M5" i="3" l="1"/>
  <c r="O5" i="3" s="1"/>
  <c r="M4" i="3"/>
  <c r="O4" i="3" s="1"/>
  <c r="B1" i="2" l="1"/>
  <c r="B13" i="1"/>
  <c r="B2" i="2"/>
  <c r="C13" i="1"/>
  <c r="B17" i="2"/>
  <c r="B16" i="2"/>
  <c r="B34" i="2" l="1"/>
  <c r="B19" i="2"/>
  <c r="B18" i="2"/>
  <c r="F11" i="1"/>
  <c r="M11" i="1" s="1"/>
  <c r="B7" i="2"/>
  <c r="B9" i="2" s="1"/>
  <c r="B8" i="2"/>
  <c r="B10" i="2" s="1"/>
  <c r="B21" i="2" l="1"/>
  <c r="B20" i="2"/>
  <c r="B11" i="2"/>
  <c r="B13" i="2" s="1"/>
  <c r="B22" i="2" l="1"/>
  <c r="B23" i="2" s="1"/>
  <c r="B26" i="2" s="1"/>
  <c r="B12" i="2"/>
  <c r="C7" i="3" l="1"/>
  <c r="B24" i="2"/>
  <c r="B28" i="2"/>
  <c r="C24" i="2" l="1"/>
  <c r="B27" i="2"/>
  <c r="K6" i="3"/>
  <c r="J6" i="3"/>
  <c r="G6" i="3"/>
  <c r="F6" i="3"/>
  <c r="H6" i="3"/>
  <c r="L6" i="3"/>
  <c r="I6" i="3"/>
  <c r="D7" i="3" l="1"/>
  <c r="B29" i="2"/>
  <c r="B30" i="2" s="1"/>
  <c r="B32" i="2" l="1"/>
  <c r="B31" i="2"/>
  <c r="K7" i="3"/>
  <c r="K8" i="3" s="1"/>
  <c r="G7" i="3"/>
  <c r="G8" i="3" s="1"/>
  <c r="F7" i="3"/>
  <c r="F8" i="3" s="1"/>
  <c r="L7" i="3"/>
  <c r="L8" i="3" s="1"/>
  <c r="H7" i="3"/>
  <c r="H8" i="3" s="1"/>
  <c r="I7" i="3"/>
  <c r="I8" i="3" s="1"/>
  <c r="J7" i="3"/>
  <c r="J8" i="3" s="1"/>
  <c r="B16" i="1" l="1"/>
  <c r="F35" i="2"/>
  <c r="J35" i="2"/>
  <c r="N35" i="2"/>
  <c r="R35" i="2"/>
  <c r="V35" i="2"/>
  <c r="Z35" i="2"/>
  <c r="AD35" i="2"/>
  <c r="C35" i="2"/>
  <c r="G35" i="2"/>
  <c r="K35" i="2"/>
  <c r="O35" i="2"/>
  <c r="S35" i="2"/>
  <c r="W35" i="2"/>
  <c r="AA35" i="2"/>
  <c r="B35" i="2"/>
  <c r="D35" i="2"/>
  <c r="H35" i="2"/>
  <c r="L35" i="2"/>
  <c r="P35" i="2"/>
  <c r="T35" i="2"/>
  <c r="X35" i="2"/>
  <c r="AB35" i="2"/>
  <c r="E35" i="2"/>
  <c r="I35" i="2"/>
  <c r="M35" i="2"/>
  <c r="Q35" i="2"/>
  <c r="U35" i="2"/>
  <c r="Y35" i="2"/>
  <c r="AC35" i="2"/>
  <c r="C16" i="1"/>
  <c r="C36" i="2"/>
  <c r="G36" i="2"/>
  <c r="K36" i="2"/>
  <c r="O36" i="2"/>
  <c r="S36" i="2"/>
  <c r="W36" i="2"/>
  <c r="AA36" i="2"/>
  <c r="B36" i="2"/>
  <c r="D36" i="2"/>
  <c r="H36" i="2"/>
  <c r="L36" i="2"/>
  <c r="P36" i="2"/>
  <c r="T36" i="2"/>
  <c r="X36" i="2"/>
  <c r="AB36" i="2"/>
  <c r="E36" i="2"/>
  <c r="I36" i="2"/>
  <c r="M36" i="2"/>
  <c r="Q36" i="2"/>
  <c r="U36" i="2"/>
  <c r="Y36" i="2"/>
  <c r="AC36" i="2"/>
  <c r="F36" i="2"/>
  <c r="J36" i="2"/>
  <c r="N36" i="2"/>
  <c r="R36" i="2"/>
  <c r="V36" i="2"/>
  <c r="Z36" i="2"/>
  <c r="AD36" i="2"/>
  <c r="AA37" i="2"/>
  <c r="W37" i="2"/>
  <c r="N37" i="2"/>
  <c r="V37" i="2"/>
  <c r="P37" i="2"/>
  <c r="AB37" i="2"/>
  <c r="O37" i="2"/>
  <c r="D37" i="2"/>
  <c r="E37" i="2"/>
  <c r="AC37" i="2"/>
  <c r="I37" i="2"/>
  <c r="Q37" i="2"/>
  <c r="J37" i="2"/>
  <c r="S37" i="2"/>
  <c r="X37" i="2"/>
  <c r="T37" i="2"/>
  <c r="H37" i="2"/>
  <c r="B37" i="2"/>
  <c r="L37" i="2"/>
  <c r="Z37" i="2"/>
  <c r="R37" i="2"/>
  <c r="K37" i="2"/>
  <c r="C37" i="2"/>
  <c r="Y37" i="2"/>
  <c r="AD37" i="2"/>
  <c r="U37" i="2"/>
  <c r="M37" i="2"/>
  <c r="G37" i="2"/>
  <c r="F37" i="2"/>
  <c r="K2" i="3"/>
  <c r="C24" i="1" s="1"/>
  <c r="J2" i="3"/>
  <c r="C23" i="1" s="1"/>
  <c r="L2" i="3"/>
  <c r="C25" i="1" s="1"/>
  <c r="G2" i="3"/>
  <c r="C20" i="1" s="1"/>
  <c r="I2" i="3"/>
  <c r="C22" i="1" s="1"/>
  <c r="F2" i="3"/>
  <c r="C19" i="1" s="1"/>
  <c r="H2" i="3"/>
  <c r="C21" i="1" s="1"/>
  <c r="M8" i="3"/>
  <c r="L38" i="2"/>
  <c r="S38" i="2"/>
  <c r="E38" i="2"/>
  <c r="T38" i="2"/>
  <c r="N38" i="2"/>
  <c r="C38" i="2"/>
  <c r="AA38" i="2"/>
  <c r="R38" i="2"/>
  <c r="Z38" i="2"/>
  <c r="J38" i="2"/>
  <c r="AB38" i="2"/>
  <c r="B38" i="2"/>
  <c r="X38" i="2"/>
  <c r="AD38" i="2"/>
  <c r="AC38" i="2"/>
  <c r="Y38" i="2"/>
  <c r="K38" i="2"/>
  <c r="P38" i="2"/>
  <c r="O38" i="2"/>
  <c r="I38" i="2"/>
  <c r="G38" i="2"/>
  <c r="H38" i="2"/>
  <c r="U38" i="2"/>
  <c r="W38" i="2"/>
  <c r="D38" i="2"/>
  <c r="V38" i="2"/>
  <c r="F38" i="2"/>
  <c r="M38" i="2"/>
  <c r="Q38" i="2"/>
</calcChain>
</file>

<file path=xl/sharedStrings.xml><?xml version="1.0" encoding="utf-8"?>
<sst xmlns="http://schemas.openxmlformats.org/spreadsheetml/2006/main" count="70" uniqueCount="46">
  <si>
    <t>λ_1</t>
  </si>
  <si>
    <t>λ_2</t>
  </si>
  <si>
    <t>y^*_1</t>
  </si>
  <si>
    <t>y^*_2</t>
  </si>
  <si>
    <t>τ_2</t>
  </si>
  <si>
    <t>τ_1</t>
  </si>
  <si>
    <t>ω_1</t>
  </si>
  <si>
    <t>ω_2</t>
  </si>
  <si>
    <t>suma</t>
  </si>
  <si>
    <r>
      <t>f</t>
    </r>
    <r>
      <rPr>
        <b/>
        <vertAlign val="subscript"/>
        <sz val="12"/>
        <color indexed="8"/>
        <rFont val="Czcionka tekstu podstawowego"/>
        <family val="2"/>
        <charset val="238"/>
      </rPr>
      <t>2</t>
    </r>
    <r>
      <rPr>
        <b/>
        <sz val="12"/>
        <color indexed="8"/>
        <rFont val="Czcionka tekstu podstawowego"/>
        <family val="2"/>
        <charset val="238"/>
      </rPr>
      <t>(x</t>
    </r>
    <r>
      <rPr>
        <b/>
        <vertAlign val="superscript"/>
        <sz val="12"/>
        <color indexed="8"/>
        <rFont val="Czcionka tekstu podstawowego"/>
        <charset val="238"/>
      </rPr>
      <t>i</t>
    </r>
    <r>
      <rPr>
        <b/>
        <sz val="12"/>
        <color indexed="8"/>
        <rFont val="Czcionka tekstu podstawowego"/>
        <family val="2"/>
        <charset val="238"/>
      </rPr>
      <t>)</t>
    </r>
  </si>
  <si>
    <t>DIRECTION OF CONCESSIONS</t>
  </si>
  <si>
    <t>WEIGHTS</t>
  </si>
  <si>
    <t>Efficient variant</t>
  </si>
  <si>
    <r>
      <t>x</t>
    </r>
    <r>
      <rPr>
        <b/>
        <vertAlign val="superscript"/>
        <sz val="12"/>
        <rFont val="Czcionka tekstu podstawowego"/>
        <charset val="238"/>
      </rPr>
      <t>1</t>
    </r>
  </si>
  <si>
    <r>
      <t>x</t>
    </r>
    <r>
      <rPr>
        <b/>
        <vertAlign val="superscript"/>
        <sz val="12"/>
        <rFont val="Czcionka tekstu podstawowego"/>
        <charset val="238"/>
      </rPr>
      <t>2</t>
    </r>
    <r>
      <rPr>
        <sz val="10"/>
        <rFont val="Arial"/>
        <family val="2"/>
        <charset val="238"/>
      </rPr>
      <t/>
    </r>
  </si>
  <si>
    <r>
      <t>x</t>
    </r>
    <r>
      <rPr>
        <b/>
        <vertAlign val="superscript"/>
        <sz val="12"/>
        <rFont val="Czcionka tekstu podstawowego"/>
        <charset val="238"/>
      </rPr>
      <t>3</t>
    </r>
    <r>
      <rPr>
        <sz val="10"/>
        <rFont val="Arial"/>
        <family val="2"/>
        <charset val="238"/>
      </rPr>
      <t/>
    </r>
  </si>
  <si>
    <r>
      <t>x</t>
    </r>
    <r>
      <rPr>
        <b/>
        <vertAlign val="superscript"/>
        <sz val="12"/>
        <rFont val="Czcionka tekstu podstawowego"/>
        <charset val="238"/>
      </rPr>
      <t>4</t>
    </r>
    <r>
      <rPr>
        <sz val="10"/>
        <rFont val="Arial"/>
        <family val="2"/>
        <charset val="238"/>
      </rPr>
      <t/>
    </r>
  </si>
  <si>
    <r>
      <t>x</t>
    </r>
    <r>
      <rPr>
        <b/>
        <vertAlign val="superscript"/>
        <sz val="12"/>
        <rFont val="Czcionka tekstu podstawowego"/>
        <charset val="238"/>
      </rPr>
      <t>5</t>
    </r>
    <r>
      <rPr>
        <sz val="10"/>
        <rFont val="Arial"/>
        <family val="2"/>
        <charset val="238"/>
      </rPr>
      <t/>
    </r>
  </si>
  <si>
    <r>
      <t>x</t>
    </r>
    <r>
      <rPr>
        <b/>
        <vertAlign val="superscript"/>
        <sz val="12"/>
        <rFont val="Czcionka tekstu podstawowego"/>
        <charset val="238"/>
      </rPr>
      <t>6</t>
    </r>
    <r>
      <rPr>
        <sz val="10"/>
        <rFont val="Arial"/>
        <family val="2"/>
        <charset val="238"/>
      </rPr>
      <t/>
    </r>
  </si>
  <si>
    <r>
      <t>x</t>
    </r>
    <r>
      <rPr>
        <b/>
        <vertAlign val="superscript"/>
        <sz val="12"/>
        <rFont val="Czcionka tekstu podstawowego"/>
        <charset val="238"/>
      </rPr>
      <t>7</t>
    </r>
    <r>
      <rPr>
        <sz val="10"/>
        <rFont val="Arial"/>
        <family val="2"/>
        <charset val="238"/>
      </rPr>
      <t/>
    </r>
  </si>
  <si>
    <t>Method</t>
  </si>
  <si>
    <t>Direction of concessions</t>
  </si>
  <si>
    <t>Base point</t>
  </si>
  <si>
    <t>COMPROMISE HALF LINE</t>
  </si>
  <si>
    <r>
      <t>y</t>
    </r>
    <r>
      <rPr>
        <b/>
        <vertAlign val="superscript"/>
        <sz val="20"/>
        <rFont val="Arial"/>
        <family val="2"/>
        <charset val="238"/>
      </rPr>
      <t>base</t>
    </r>
    <r>
      <rPr>
        <b/>
        <vertAlign val="subscript"/>
        <sz val="20"/>
        <rFont val="Arial"/>
        <family val="2"/>
        <charset val="238"/>
      </rPr>
      <t>1</t>
    </r>
  </si>
  <si>
    <r>
      <t>y</t>
    </r>
    <r>
      <rPr>
        <b/>
        <vertAlign val="superscript"/>
        <sz val="20"/>
        <rFont val="Arial"/>
        <family val="2"/>
        <charset val="238"/>
      </rPr>
      <t>base</t>
    </r>
    <r>
      <rPr>
        <b/>
        <vertAlign val="subscript"/>
        <sz val="20"/>
        <rFont val="Arial"/>
        <family val="2"/>
        <charset val="238"/>
      </rPr>
      <t>2</t>
    </r>
  </si>
  <si>
    <r>
      <t>λ</t>
    </r>
    <r>
      <rPr>
        <b/>
        <vertAlign val="subscript"/>
        <sz val="20"/>
        <rFont val="Arial"/>
        <family val="2"/>
        <charset val="238"/>
      </rPr>
      <t>1</t>
    </r>
  </si>
  <si>
    <r>
      <t>λ</t>
    </r>
    <r>
      <rPr>
        <b/>
        <vertAlign val="subscript"/>
        <sz val="20"/>
        <rFont val="Arial"/>
        <family val="2"/>
        <charset val="238"/>
      </rPr>
      <t>2</t>
    </r>
  </si>
  <si>
    <r>
      <rPr>
        <b/>
        <sz val="20"/>
        <rFont val="Times New Roman"/>
        <family val="1"/>
        <charset val="238"/>
      </rPr>
      <t>τ</t>
    </r>
    <r>
      <rPr>
        <b/>
        <vertAlign val="subscript"/>
        <sz val="20"/>
        <rFont val="Arial"/>
        <family val="2"/>
        <charset val="238"/>
      </rPr>
      <t>1</t>
    </r>
  </si>
  <si>
    <r>
      <rPr>
        <b/>
        <sz val="20"/>
        <rFont val="Times New Roman"/>
        <family val="1"/>
        <charset val="238"/>
      </rPr>
      <t>τ</t>
    </r>
    <r>
      <rPr>
        <b/>
        <vertAlign val="subscript"/>
        <sz val="20"/>
        <rFont val="Arial"/>
        <family val="2"/>
        <charset val="238"/>
      </rPr>
      <t>2</t>
    </r>
  </si>
  <si>
    <t>y^</t>
  </si>
  <si>
    <t>y*</t>
  </si>
  <si>
    <r>
      <t>l</t>
    </r>
    <r>
      <rPr>
        <b/>
        <i/>
        <vertAlign val="subscript"/>
        <sz val="12"/>
        <color indexed="8"/>
        <rFont val="Czcionka tekstu podstawowego"/>
        <charset val="238"/>
      </rPr>
      <t>1</t>
    </r>
  </si>
  <si>
    <r>
      <t>l</t>
    </r>
    <r>
      <rPr>
        <b/>
        <i/>
        <vertAlign val="subscript"/>
        <sz val="12"/>
        <color indexed="8"/>
        <rFont val="Czcionka tekstu podstawowego"/>
        <charset val="238"/>
      </rPr>
      <t>2</t>
    </r>
    <r>
      <rPr>
        <sz val="11"/>
        <color indexed="8"/>
        <rFont val="Czcionka tekstu podstawowego"/>
        <family val="2"/>
        <charset val="238"/>
      </rPr>
      <t/>
    </r>
  </si>
  <si>
    <r>
      <t>l</t>
    </r>
    <r>
      <rPr>
        <b/>
        <vertAlign val="subscript"/>
        <sz val="12"/>
        <color indexed="8"/>
        <rFont val="Czcionka tekstu podstawowego"/>
        <charset val="238"/>
      </rPr>
      <t>1</t>
    </r>
    <r>
      <rPr>
        <b/>
        <sz val="12"/>
        <color indexed="8"/>
        <rFont val="Czcionka tekstu podstawowego"/>
        <family val="2"/>
        <charset val="238"/>
      </rPr>
      <t>(y*</t>
    </r>
    <r>
      <rPr>
        <b/>
        <vertAlign val="subscript"/>
        <sz val="12"/>
        <color indexed="8"/>
        <rFont val="Czcionka tekstu podstawowego"/>
        <charset val="238"/>
      </rPr>
      <t>1</t>
    </r>
    <r>
      <rPr>
        <b/>
        <sz val="12"/>
        <color indexed="8"/>
        <rFont val="Czcionka tekstu podstawowego"/>
        <family val="2"/>
        <charset val="238"/>
      </rPr>
      <t xml:space="preserve"> - f</t>
    </r>
    <r>
      <rPr>
        <b/>
        <vertAlign val="subscript"/>
        <sz val="12"/>
        <color indexed="8"/>
        <rFont val="Czcionka tekstu podstawowego"/>
        <charset val="238"/>
      </rPr>
      <t>1</t>
    </r>
    <r>
      <rPr>
        <b/>
        <sz val="12"/>
        <color indexed="8"/>
        <rFont val="Czcionka tekstu podstawowego"/>
        <charset val="238"/>
      </rPr>
      <t>(x</t>
    </r>
    <r>
      <rPr>
        <b/>
        <vertAlign val="superscript"/>
        <sz val="12"/>
        <color indexed="8"/>
        <rFont val="Czcionka tekstu podstawowego"/>
        <charset val="238"/>
      </rPr>
      <t>i</t>
    </r>
    <r>
      <rPr>
        <b/>
        <sz val="12"/>
        <color indexed="8"/>
        <rFont val="Czcionka tekstu podstawowego"/>
        <charset val="238"/>
      </rPr>
      <t>)</t>
    </r>
    <r>
      <rPr>
        <b/>
        <sz val="12"/>
        <color indexed="8"/>
        <rFont val="Czcionka tekstu podstawowego"/>
        <family val="2"/>
        <charset val="238"/>
      </rPr>
      <t>)</t>
    </r>
    <r>
      <rPr>
        <b/>
        <sz val="11"/>
        <rFont val="Czcionka tekstu podstawowego"/>
        <family val="2"/>
        <charset val="238"/>
      </rPr>
      <t/>
    </r>
  </si>
  <si>
    <r>
      <t>l</t>
    </r>
    <r>
      <rPr>
        <b/>
        <vertAlign val="subscript"/>
        <sz val="12"/>
        <color indexed="8"/>
        <rFont val="Czcionka tekstu podstawowego"/>
        <charset val="238"/>
      </rPr>
      <t>2</t>
    </r>
    <r>
      <rPr>
        <b/>
        <sz val="12"/>
        <color indexed="8"/>
        <rFont val="Czcionka tekstu podstawowego"/>
        <family val="2"/>
        <charset val="238"/>
      </rPr>
      <t>(y*</t>
    </r>
    <r>
      <rPr>
        <b/>
        <vertAlign val="subscript"/>
        <sz val="12"/>
        <color indexed="8"/>
        <rFont val="Czcionka tekstu podstawowego"/>
        <charset val="238"/>
      </rPr>
      <t>2</t>
    </r>
    <r>
      <rPr>
        <b/>
        <sz val="12"/>
        <color indexed="8"/>
        <rFont val="Czcionka tekstu podstawowego"/>
        <family val="2"/>
        <charset val="238"/>
      </rPr>
      <t xml:space="preserve"> - f</t>
    </r>
    <r>
      <rPr>
        <b/>
        <vertAlign val="subscript"/>
        <sz val="12"/>
        <color indexed="8"/>
        <rFont val="Czcionka tekstu podstawowego"/>
        <charset val="238"/>
      </rPr>
      <t>2</t>
    </r>
    <r>
      <rPr>
        <b/>
        <sz val="12"/>
        <color indexed="8"/>
        <rFont val="Czcionka tekstu podstawowego"/>
        <family val="2"/>
        <charset val="238"/>
      </rPr>
      <t>(x</t>
    </r>
    <r>
      <rPr>
        <b/>
        <vertAlign val="superscript"/>
        <sz val="12"/>
        <color indexed="8"/>
        <rFont val="Czcionka tekstu podstawowego"/>
        <charset val="238"/>
      </rPr>
      <t>i</t>
    </r>
    <r>
      <rPr>
        <b/>
        <sz val="12"/>
        <color indexed="8"/>
        <rFont val="Czcionka tekstu podstawowego"/>
        <family val="2"/>
        <charset val="238"/>
      </rPr>
      <t>))</t>
    </r>
    <r>
      <rPr>
        <b/>
        <sz val="11"/>
        <rFont val="Czcionka tekstu podstawowego"/>
        <family val="2"/>
        <charset val="238"/>
      </rPr>
      <t/>
    </r>
  </si>
  <si>
    <t>max(...)</t>
  </si>
  <si>
    <t>`</t>
  </si>
  <si>
    <r>
      <t>f</t>
    </r>
    <r>
      <rPr>
        <b/>
        <vertAlign val="subscript"/>
        <sz val="12"/>
        <color indexed="8"/>
        <rFont val="Czcionka tekstu podstawowego"/>
        <family val="2"/>
        <charset val="238"/>
      </rPr>
      <t>1</t>
    </r>
    <r>
      <rPr>
        <b/>
        <sz val="12"/>
        <color indexed="8"/>
        <rFont val="Czcionka tekstu podstawowego"/>
        <family val="2"/>
        <charset val="238"/>
      </rPr>
      <t>(x</t>
    </r>
    <r>
      <rPr>
        <b/>
        <vertAlign val="superscript"/>
        <sz val="12"/>
        <color indexed="8"/>
        <rFont val="Czcionka tekstu podstawowego"/>
        <charset val="238"/>
      </rPr>
      <t>i</t>
    </r>
    <r>
      <rPr>
        <b/>
        <sz val="12"/>
        <color indexed="8"/>
        <rFont val="Czcionka tekstu podstawowego"/>
        <family val="2"/>
        <charset val="238"/>
      </rPr>
      <t>)</t>
    </r>
  </si>
  <si>
    <t>eps</t>
  </si>
  <si>
    <r>
      <t>Observe that with data as in the River_Crossing sheet, variant x</t>
    </r>
    <r>
      <rPr>
        <b/>
        <vertAlign val="superscript"/>
        <sz val="11"/>
        <color theme="1"/>
        <rFont val="Arial"/>
        <family val="2"/>
        <charset val="238"/>
      </rPr>
      <t>3</t>
    </r>
    <r>
      <rPr>
        <b/>
        <sz val="11"/>
        <color theme="1"/>
        <rFont val="Arial"/>
        <family val="2"/>
        <charset val="238"/>
      </rPr>
      <t xml:space="preserve"> and variant x</t>
    </r>
    <r>
      <rPr>
        <b/>
        <vertAlign val="superscript"/>
        <sz val="11"/>
        <color theme="1"/>
        <rFont val="Arial"/>
        <family val="2"/>
        <charset val="238"/>
      </rPr>
      <t>4</t>
    </r>
    <r>
      <rPr>
        <b/>
        <sz val="11"/>
        <color theme="1"/>
        <rFont val="Arial"/>
        <family val="2"/>
        <charset val="238"/>
      </rPr>
      <t xml:space="preserve">  both pass the efficiency test (see Section 7.4 of the textbook). However, it is easy to verify by the definition of efficiency (Section 1.2.3 of the textbook) that only  x4 is actually efficient. 
The source of this seeming discrepancy is explained in the footnote to Characterization A (Chapter 7).</t>
    </r>
  </si>
  <si>
    <t>BASE ELEMENT</t>
  </si>
  <si>
    <r>
      <t>y*</t>
    </r>
    <r>
      <rPr>
        <b/>
        <vertAlign val="subscript"/>
        <sz val="10"/>
        <color indexed="17"/>
        <rFont val="Arial"/>
        <family val="2"/>
        <charset val="238"/>
      </rPr>
      <t>1</t>
    </r>
  </si>
  <si>
    <r>
      <t>y*</t>
    </r>
    <r>
      <rPr>
        <b/>
        <vertAlign val="subscript"/>
        <sz val="10"/>
        <color indexed="17"/>
        <rFont val="Arial"/>
        <family val="2"/>
        <charset val="238"/>
      </rPr>
      <t>2</t>
    </r>
  </si>
  <si>
    <r>
      <rPr>
        <b/>
        <sz val="10"/>
        <color indexed="14"/>
        <rFont val="Calibri"/>
        <family val="2"/>
        <charset val="238"/>
      </rPr>
      <t>τ</t>
    </r>
    <r>
      <rPr>
        <b/>
        <vertAlign val="subscript"/>
        <sz val="10"/>
        <color indexed="14"/>
        <rFont val="Arial"/>
        <family val="2"/>
        <charset val="238"/>
      </rPr>
      <t>2</t>
    </r>
    <r>
      <rPr>
        <sz val="11"/>
        <color theme="1"/>
        <rFont val="Calibri"/>
        <family val="2"/>
        <charset val="238"/>
        <scheme val="minor"/>
      </rPr>
      <t/>
    </r>
  </si>
  <si>
    <r>
      <rPr>
        <b/>
        <sz val="10"/>
        <color indexed="14"/>
        <rFont val="Calibri"/>
        <family val="2"/>
        <charset val="238"/>
      </rPr>
      <t>τ</t>
    </r>
    <r>
      <rPr>
        <b/>
        <vertAlign val="subscript"/>
        <sz val="10"/>
        <color indexed="14"/>
        <rFont val="Arial"/>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</si>
</sst>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00"/>
  </numFmts>
  <fonts count="36">
    <font>
      <sz val="10"/>
      <name val="Arial"/>
      <charset val="238"/>
    </font>
    <font>
      <sz val="11"/>
      <color theme="1"/>
      <name val="Calibri"/>
      <family val="2"/>
      <charset val="238"/>
      <scheme val="minor"/>
    </font>
    <font>
      <sz val="10"/>
      <name val="Arial"/>
      <family val="2"/>
      <charset val="238"/>
    </font>
    <font>
      <sz val="8"/>
      <name val="Arial"/>
      <family val="2"/>
      <charset val="238"/>
    </font>
    <font>
      <b/>
      <sz val="10"/>
      <name val="Arial"/>
      <family val="2"/>
      <charset val="238"/>
    </font>
    <font>
      <b/>
      <sz val="20"/>
      <name val="Arial"/>
      <family val="2"/>
      <charset val="238"/>
    </font>
    <font>
      <b/>
      <sz val="20"/>
      <color indexed="10"/>
      <name val="Arial"/>
      <family val="2"/>
      <charset val="238"/>
    </font>
    <font>
      <b/>
      <sz val="20"/>
      <color indexed="12"/>
      <name val="Arial"/>
      <family val="2"/>
      <charset val="238"/>
    </font>
    <font>
      <b/>
      <sz val="10"/>
      <color indexed="10"/>
      <name val="Arial"/>
      <family val="2"/>
      <charset val="238"/>
    </font>
    <font>
      <b/>
      <sz val="10"/>
      <color indexed="17"/>
      <name val="Arial"/>
      <family val="2"/>
      <charset val="238"/>
    </font>
    <font>
      <b/>
      <sz val="10"/>
      <color indexed="14"/>
      <name val="Arial"/>
      <family val="2"/>
      <charset val="238"/>
    </font>
    <font>
      <b/>
      <vertAlign val="superscript"/>
      <sz val="12"/>
      <color indexed="8"/>
      <name val="Czcionka tekstu podstawowego"/>
      <charset val="238"/>
    </font>
    <font>
      <b/>
      <sz val="12"/>
      <color indexed="8"/>
      <name val="Czcionka tekstu podstawowego"/>
      <family val="2"/>
      <charset val="238"/>
    </font>
    <font>
      <b/>
      <vertAlign val="subscript"/>
      <sz val="12"/>
      <color indexed="8"/>
      <name val="Czcionka tekstu podstawowego"/>
      <family val="2"/>
      <charset val="238"/>
    </font>
    <font>
      <b/>
      <sz val="12"/>
      <name val="Czcionka tekstu podstawowego"/>
      <family val="2"/>
      <charset val="238"/>
    </font>
    <font>
      <b/>
      <vertAlign val="superscript"/>
      <sz val="12"/>
      <name val="Czcionka tekstu podstawowego"/>
      <charset val="238"/>
    </font>
    <font>
      <b/>
      <sz val="12"/>
      <color indexed="10"/>
      <name val="Czcionka tekstu podstawowego"/>
      <charset val="238"/>
    </font>
    <font>
      <sz val="8"/>
      <color rgb="FF000000"/>
      <name val="Tahoma"/>
      <family val="2"/>
      <charset val="238"/>
    </font>
    <font>
      <b/>
      <vertAlign val="superscript"/>
      <sz val="20"/>
      <name val="Arial"/>
      <family val="2"/>
      <charset val="238"/>
    </font>
    <font>
      <b/>
      <vertAlign val="subscript"/>
      <sz val="20"/>
      <name val="Arial"/>
      <family val="2"/>
      <charset val="238"/>
    </font>
    <font>
      <b/>
      <sz val="20"/>
      <name val="Times New Roman"/>
      <family val="1"/>
      <charset val="238"/>
    </font>
    <font>
      <b/>
      <sz val="12"/>
      <name val="Arial"/>
      <family val="2"/>
      <charset val="238"/>
    </font>
    <font>
      <b/>
      <sz val="11"/>
      <color theme="1"/>
      <name val="Czcionka tekstu podstawowego"/>
      <charset val="238"/>
    </font>
    <font>
      <b/>
      <sz val="11"/>
      <color rgb="FFFF0000"/>
      <name val="Czcionka tekstu podstawowego"/>
      <charset val="238"/>
    </font>
    <font>
      <b/>
      <sz val="12"/>
      <color rgb="FFFF0000"/>
      <name val="Czcionka tekstu podstawowego"/>
      <charset val="238"/>
    </font>
    <font>
      <b/>
      <i/>
      <sz val="12"/>
      <color indexed="8"/>
      <name val="Symbol"/>
      <family val="1"/>
      <charset val="2"/>
    </font>
    <font>
      <b/>
      <i/>
      <vertAlign val="subscript"/>
      <sz val="12"/>
      <color indexed="8"/>
      <name val="Czcionka tekstu podstawowego"/>
      <charset val="238"/>
    </font>
    <font>
      <sz val="11"/>
      <color indexed="8"/>
      <name val="Czcionka tekstu podstawowego"/>
      <family val="2"/>
      <charset val="238"/>
    </font>
    <font>
      <b/>
      <vertAlign val="subscript"/>
      <sz val="12"/>
      <color indexed="8"/>
      <name val="Czcionka tekstu podstawowego"/>
      <charset val="238"/>
    </font>
    <font>
      <b/>
      <sz val="12"/>
      <color indexed="8"/>
      <name val="Czcionka tekstu podstawowego"/>
      <charset val="238"/>
    </font>
    <font>
      <b/>
      <sz val="11"/>
      <name val="Czcionka tekstu podstawowego"/>
      <family val="2"/>
      <charset val="238"/>
    </font>
    <font>
      <b/>
      <sz val="10"/>
      <color indexed="14"/>
      <name val="Calibri"/>
      <family val="2"/>
      <charset val="238"/>
    </font>
    <font>
      <b/>
      <sz val="11"/>
      <color theme="1"/>
      <name val="Arial"/>
      <family val="2"/>
      <charset val="238"/>
    </font>
    <font>
      <b/>
      <vertAlign val="superscript"/>
      <sz val="11"/>
      <color theme="1"/>
      <name val="Arial"/>
      <family val="2"/>
      <charset val="238"/>
    </font>
    <font>
      <b/>
      <vertAlign val="subscript"/>
      <sz val="10"/>
      <color indexed="17"/>
      <name val="Arial"/>
      <family val="2"/>
      <charset val="238"/>
    </font>
    <font>
      <b/>
      <vertAlign val="subscript"/>
      <sz val="10"/>
      <color indexed="14"/>
      <name val="Arial"/>
      <family val="2"/>
      <charset val="238"/>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0"/>
        <bgColor indexed="64"/>
      </patternFill>
    </fill>
    <fill>
      <patternFill patternType="solid">
        <fgColor indexed="15"/>
        <bgColor indexed="64"/>
      </patternFill>
    </fill>
    <fill>
      <patternFill patternType="solid">
        <fgColor indexed="13"/>
        <bgColor indexed="64"/>
      </patternFill>
    </fill>
    <fill>
      <patternFill patternType="solid">
        <fgColor indexed="51"/>
        <bgColor indexed="64"/>
      </patternFill>
    </fill>
    <fill>
      <patternFill patternType="solid">
        <fgColor rgb="FFFF0000"/>
        <bgColor indexed="64"/>
      </patternFill>
    </fill>
    <fill>
      <patternFill patternType="solid">
        <fgColor rgb="FFFF00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9">
    <xf numFmtId="0" fontId="0" fillId="0" borderId="0" xfId="0"/>
    <xf numFmtId="0" fontId="4" fillId="0" borderId="0" xfId="0" applyFont="1"/>
    <xf numFmtId="0" fontId="0" fillId="0" borderId="0" xfId="0" quotePrefix="1"/>
    <xf numFmtId="0" fontId="2" fillId="0" borderId="0" xfId="0" applyFont="1"/>
    <xf numFmtId="0" fontId="0" fillId="0" borderId="0" xfId="0" applyAlignment="1">
      <alignment horizontal="center"/>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4" fillId="2" borderId="0" xfId="0" applyFont="1" applyFill="1" applyBorder="1" applyAlignment="1">
      <alignment horizontal="center"/>
    </xf>
    <xf numFmtId="2" fontId="6" fillId="2" borderId="1" xfId="0" applyNumberFormat="1" applyFont="1" applyFill="1" applyBorder="1" applyAlignment="1">
      <alignment horizontal="center"/>
    </xf>
    <xf numFmtId="2" fontId="7" fillId="2" borderId="1" xfId="0" applyNumberFormat="1" applyFont="1" applyFill="1" applyBorder="1" applyAlignment="1">
      <alignment horizontal="center"/>
    </xf>
    <xf numFmtId="0" fontId="0" fillId="2" borderId="7" xfId="0" applyFill="1" applyBorder="1"/>
    <xf numFmtId="0" fontId="0" fillId="2" borderId="8" xfId="0" applyFill="1" applyBorder="1"/>
    <xf numFmtId="0" fontId="0" fillId="2" borderId="9"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2" fontId="6" fillId="3" borderId="1" xfId="0" applyNumberFormat="1" applyFont="1" applyFill="1" applyBorder="1" applyAlignment="1">
      <alignment horizontal="center"/>
    </xf>
    <xf numFmtId="2" fontId="7" fillId="3" borderId="1" xfId="0" applyNumberFormat="1" applyFont="1" applyFill="1" applyBorder="1" applyAlignment="1">
      <alignment horizontal="center"/>
    </xf>
    <xf numFmtId="0" fontId="0" fillId="3" borderId="7" xfId="0" applyFill="1" applyBorder="1"/>
    <xf numFmtId="0" fontId="0" fillId="3" borderId="8" xfId="0" applyFill="1" applyBorder="1"/>
    <xf numFmtId="0" fontId="0" fillId="3" borderId="9"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0" xfId="0" applyFill="1" applyBorder="1"/>
    <xf numFmtId="0" fontId="0" fillId="4" borderId="6" xfId="0" applyFill="1" applyBorder="1"/>
    <xf numFmtId="2" fontId="6" fillId="4" borderId="1" xfId="0" applyNumberFormat="1" applyFont="1" applyFill="1" applyBorder="1" applyAlignment="1">
      <alignment horizontal="center"/>
    </xf>
    <xf numFmtId="2" fontId="7" fillId="4" borderId="1" xfId="0" applyNumberFormat="1" applyFont="1" applyFill="1" applyBorder="1" applyAlignment="1">
      <alignment horizontal="center"/>
    </xf>
    <xf numFmtId="0" fontId="0" fillId="4" borderId="7" xfId="0" applyFill="1" applyBorder="1"/>
    <xf numFmtId="0" fontId="0" fillId="4" borderId="8" xfId="0" applyFill="1" applyBorder="1"/>
    <xf numFmtId="0" fontId="0" fillId="4" borderId="9" xfId="0" applyFill="1" applyBorder="1"/>
    <xf numFmtId="0" fontId="11" fillId="0" borderId="0" xfId="0" applyFont="1" applyBorder="1"/>
    <xf numFmtId="0" fontId="12" fillId="0" borderId="0" xfId="0" applyFont="1" applyBorder="1"/>
    <xf numFmtId="0" fontId="12" fillId="0" borderId="10" xfId="0" applyFont="1" applyBorder="1" applyAlignment="1">
      <alignment horizontal="center"/>
    </xf>
    <xf numFmtId="0" fontId="12" fillId="5" borderId="11" xfId="0" applyFont="1" applyFill="1" applyBorder="1" applyAlignment="1">
      <alignment horizontal="center"/>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5" borderId="1" xfId="0" applyFont="1" applyFill="1" applyBorder="1" applyAlignment="1">
      <alignment horizontal="center"/>
    </xf>
    <xf numFmtId="0" fontId="12" fillId="0" borderId="0" xfId="0" applyFont="1" applyBorder="1" applyAlignment="1">
      <alignment horizontal="center"/>
    </xf>
    <xf numFmtId="0" fontId="11" fillId="0" borderId="0" xfId="0" applyFont="1" applyBorder="1" applyAlignment="1">
      <alignment horizontal="center"/>
    </xf>
    <xf numFmtId="0" fontId="14" fillId="0" borderId="1" xfId="0" applyFont="1" applyBorder="1" applyAlignment="1">
      <alignment horizontal="center"/>
    </xf>
    <xf numFmtId="0" fontId="16" fillId="0" borderId="1" xfId="0" applyFont="1" applyBorder="1" applyAlignment="1">
      <alignment horizontal="center"/>
    </xf>
    <xf numFmtId="0" fontId="0" fillId="0" borderId="0" xfId="0" applyBorder="1"/>
    <xf numFmtId="0" fontId="0" fillId="0" borderId="1" xfId="0" applyBorder="1" applyAlignment="1">
      <alignment horizontal="center"/>
    </xf>
    <xf numFmtId="0" fontId="4" fillId="0" borderId="0" xfId="0" applyFont="1" applyAlignment="1">
      <alignment horizontal="center"/>
    </xf>
    <xf numFmtId="0" fontId="0" fillId="0" borderId="1" xfId="0" applyBorder="1"/>
    <xf numFmtId="0" fontId="4" fillId="0" borderId="1" xfId="0" applyFont="1" applyBorder="1"/>
    <xf numFmtId="2" fontId="0" fillId="0" borderId="1" xfId="0" applyNumberFormat="1" applyBorder="1"/>
    <xf numFmtId="164" fontId="0" fillId="0" borderId="1" xfId="0" applyNumberFormat="1" applyBorder="1"/>
    <xf numFmtId="164" fontId="4" fillId="0" borderId="1" xfId="0" applyNumberFormat="1" applyFont="1" applyBorder="1"/>
    <xf numFmtId="0" fontId="8" fillId="0" borderId="1" xfId="0" applyFont="1" applyBorder="1"/>
    <xf numFmtId="164" fontId="8" fillId="0" borderId="1" xfId="0" applyNumberFormat="1" applyFont="1" applyBorder="1"/>
    <xf numFmtId="2" fontId="0" fillId="0" borderId="1" xfId="0" applyNumberFormat="1" applyBorder="1" applyAlignment="1">
      <alignment horizontal="center"/>
    </xf>
    <xf numFmtId="164" fontId="0" fillId="0" borderId="0" xfId="0" applyNumberFormat="1"/>
    <xf numFmtId="0" fontId="0" fillId="0" borderId="0" xfId="0" applyProtection="1">
      <protection locked="0"/>
    </xf>
    <xf numFmtId="0" fontId="5" fillId="2" borderId="1" xfId="0" applyFont="1" applyFill="1" applyBorder="1" applyAlignment="1" applyProtection="1">
      <alignment horizontal="center" vertical="center"/>
      <protection locked="0"/>
    </xf>
    <xf numFmtId="0" fontId="5" fillId="2" borderId="0" xfId="0" applyFont="1" applyFill="1" applyBorder="1" applyProtection="1">
      <protection locked="0"/>
    </xf>
    <xf numFmtId="0" fontId="0" fillId="2" borderId="0" xfId="0" applyFill="1" applyBorder="1" applyProtection="1">
      <protection locked="0"/>
    </xf>
    <xf numFmtId="0" fontId="0" fillId="2" borderId="8" xfId="0" applyFill="1" applyBorder="1" applyProtection="1">
      <protection locked="0"/>
    </xf>
    <xf numFmtId="0" fontId="4" fillId="2" borderId="8" xfId="0" applyFont="1" applyFill="1" applyBorder="1" applyAlignment="1" applyProtection="1">
      <alignment horizontal="center"/>
      <protection locked="0"/>
    </xf>
    <xf numFmtId="0" fontId="4" fillId="0" borderId="0" xfId="0" applyFont="1" applyAlignment="1" applyProtection="1">
      <alignment horizontal="center"/>
      <protection locked="0"/>
    </xf>
    <xf numFmtId="0" fontId="0" fillId="3" borderId="3" xfId="0" applyFill="1" applyBorder="1" applyProtection="1">
      <protection locked="0"/>
    </xf>
    <xf numFmtId="0" fontId="4" fillId="3" borderId="3" xfId="0" applyFont="1" applyFill="1" applyBorder="1" applyAlignment="1" applyProtection="1">
      <alignment horizontal="center"/>
      <protection locked="0"/>
    </xf>
    <xf numFmtId="0" fontId="0" fillId="3" borderId="0" xfId="0" applyFill="1" applyBorder="1" applyProtection="1">
      <protection locked="0"/>
    </xf>
    <xf numFmtId="0" fontId="5" fillId="3" borderId="1" xfId="0" applyFont="1" applyFill="1" applyBorder="1" applyAlignment="1" applyProtection="1">
      <alignment horizontal="center"/>
      <protection locked="0"/>
    </xf>
    <xf numFmtId="0" fontId="5" fillId="3" borderId="1" xfId="0" applyFont="1" applyFill="1" applyBorder="1" applyProtection="1">
      <protection locked="0"/>
    </xf>
    <xf numFmtId="0" fontId="0" fillId="3" borderId="8" xfId="0" applyFill="1" applyBorder="1" applyProtection="1">
      <protection locked="0"/>
    </xf>
    <xf numFmtId="0" fontId="0" fillId="4" borderId="3" xfId="0" applyFill="1" applyBorder="1" applyProtection="1">
      <protection locked="0"/>
    </xf>
    <xf numFmtId="0" fontId="0" fillId="4" borderId="0" xfId="0" applyFill="1" applyBorder="1" applyProtection="1">
      <protection locked="0"/>
    </xf>
    <xf numFmtId="0" fontId="4" fillId="4" borderId="0" xfId="0" applyFont="1" applyFill="1" applyBorder="1" applyAlignment="1" applyProtection="1">
      <alignment horizontal="center"/>
      <protection locked="0"/>
    </xf>
    <xf numFmtId="0" fontId="5" fillId="4" borderId="1" xfId="0" applyFont="1" applyFill="1" applyBorder="1" applyProtection="1">
      <protection locked="0"/>
    </xf>
    <xf numFmtId="0" fontId="5" fillId="4" borderId="0" xfId="0" applyFont="1" applyFill="1" applyBorder="1" applyProtection="1">
      <protection locked="0"/>
    </xf>
    <xf numFmtId="0" fontId="0" fillId="4" borderId="0" xfId="0" applyFill="1" applyProtection="1">
      <protection locked="0"/>
    </xf>
    <xf numFmtId="0" fontId="0" fillId="0" borderId="0" xfId="0" applyProtection="1"/>
    <xf numFmtId="0" fontId="9" fillId="0" borderId="1" xfId="0" applyFont="1" applyFill="1" applyBorder="1" applyAlignment="1" applyProtection="1">
      <alignment horizontal="center"/>
    </xf>
    <xf numFmtId="0" fontId="10" fillId="0" borderId="1" xfId="0" applyFont="1" applyBorder="1" applyAlignment="1" applyProtection="1">
      <alignment horizontal="center"/>
    </xf>
    <xf numFmtId="0" fontId="4" fillId="0" borderId="1" xfId="0" applyFont="1" applyBorder="1" applyAlignment="1" applyProtection="1">
      <alignment horizontal="center"/>
    </xf>
    <xf numFmtId="0" fontId="22" fillId="0" borderId="1" xfId="0" applyFont="1" applyBorder="1" applyAlignment="1">
      <alignment horizontal="center"/>
    </xf>
    <xf numFmtId="165" fontId="24" fillId="0" borderId="1" xfId="0" applyNumberFormat="1" applyFont="1" applyBorder="1" applyAlignment="1">
      <alignment horizontal="center"/>
    </xf>
    <xf numFmtId="0" fontId="25" fillId="0" borderId="10" xfId="0" applyFont="1" applyFill="1" applyBorder="1" applyAlignment="1">
      <alignment horizontal="center"/>
    </xf>
    <xf numFmtId="0" fontId="25" fillId="0" borderId="1" xfId="0" applyFont="1" applyBorder="1" applyAlignment="1">
      <alignment horizontal="center"/>
    </xf>
    <xf numFmtId="165" fontId="12" fillId="0" borderId="1" xfId="0" applyNumberFormat="1" applyFont="1" applyBorder="1" applyAlignment="1">
      <alignment horizontal="center"/>
    </xf>
    <xf numFmtId="165" fontId="12" fillId="0" borderId="16" xfId="0" applyNumberFormat="1" applyFont="1" applyBorder="1" applyAlignment="1">
      <alignment horizontal="center"/>
    </xf>
    <xf numFmtId="165" fontId="21" fillId="9" borderId="1" xfId="0" applyNumberFormat="1" applyFont="1" applyFill="1" applyBorder="1" applyAlignment="1">
      <alignment horizontal="center" vertical="center"/>
    </xf>
    <xf numFmtId="165" fontId="21" fillId="10" borderId="1" xfId="0" applyNumberFormat="1" applyFont="1" applyFill="1" applyBorder="1" applyAlignment="1">
      <alignment horizontal="center" vertical="center"/>
    </xf>
    <xf numFmtId="165" fontId="10" fillId="0" borderId="1" xfId="0" applyNumberFormat="1" applyFont="1" applyBorder="1" applyAlignment="1" applyProtection="1">
      <alignment horizontal="center"/>
    </xf>
    <xf numFmtId="165" fontId="12" fillId="7" borderId="1" xfId="0" applyNumberFormat="1" applyFont="1" applyFill="1" applyBorder="1" applyAlignment="1">
      <alignment horizontal="center"/>
    </xf>
    <xf numFmtId="165" fontId="12" fillId="8" borderId="1" xfId="0" applyNumberFormat="1" applyFont="1" applyFill="1" applyBorder="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32" fillId="0" borderId="17" xfId="0" applyFont="1" applyBorder="1" applyAlignment="1">
      <alignment vertical="center" wrapText="1"/>
    </xf>
    <xf numFmtId="0" fontId="4" fillId="6" borderId="14" xfId="0" applyFont="1" applyFill="1" applyBorder="1" applyAlignment="1">
      <alignment horizontal="center"/>
    </xf>
    <xf numFmtId="0" fontId="4" fillId="6" borderId="15" xfId="0" applyFont="1" applyFill="1" applyBorder="1" applyAlignment="1">
      <alignment horizontal="center"/>
    </xf>
    <xf numFmtId="0" fontId="4" fillId="6" borderId="13" xfId="0" applyFont="1" applyFill="1" applyBorder="1" applyAlignment="1">
      <alignment horizontal="center"/>
    </xf>
    <xf numFmtId="0" fontId="4" fillId="6" borderId="14"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4" fillId="6" borderId="13" xfId="0" applyFont="1" applyFill="1" applyBorder="1" applyAlignment="1" applyProtection="1">
      <alignment horizontal="center"/>
      <protection locked="0"/>
    </xf>
    <xf numFmtId="0" fontId="2" fillId="0" borderId="1" xfId="0" applyFont="1" applyBorder="1" applyAlignment="1" applyProtection="1">
      <alignment horizontal="center"/>
    </xf>
    <xf numFmtId="0" fontId="0" fillId="0" borderId="1" xfId="0" applyBorder="1" applyAlignment="1" applyProtection="1">
      <alignment horizontal="center"/>
    </xf>
    <xf numFmtId="0" fontId="4" fillId="0" borderId="1" xfId="0" applyFont="1" applyBorder="1" applyAlignment="1">
      <alignment horizontal="center" vertical="center"/>
    </xf>
    <xf numFmtId="0" fontId="4" fillId="0" borderId="1" xfId="0" applyFont="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626920058098276E-2"/>
          <c:y val="9.9264705882352977E-2"/>
          <c:w val="0.53731382441830722"/>
          <c:h val="0.73161764705882382"/>
        </c:manualLayout>
      </c:layout>
      <c:scatterChart>
        <c:scatterStyle val="lineMarker"/>
        <c:varyColors val="0"/>
        <c:ser>
          <c:idx val="0"/>
          <c:order val="0"/>
          <c:tx>
            <c:v>Element y*</c:v>
          </c:tx>
          <c:spPr>
            <a:ln w="28575">
              <a:noFill/>
            </a:ln>
          </c:spPr>
          <c:marker>
            <c:symbol val="circle"/>
            <c:size val="12"/>
            <c:spPr>
              <a:solidFill>
                <a:srgbClr val="000080"/>
              </a:solidFill>
              <a:ln>
                <a:solidFill>
                  <a:srgbClr val="000080"/>
                </a:solidFill>
                <a:prstDash val="solid"/>
              </a:ln>
            </c:spPr>
          </c:marker>
          <c:xVal>
            <c:numRef>
              <c:f>DM_Interface!$B$13</c:f>
              <c:numCache>
                <c:formatCode>General</c:formatCode>
                <c:ptCount val="1"/>
                <c:pt idx="0">
                  <c:v>-0.9</c:v>
                </c:pt>
              </c:numCache>
            </c:numRef>
          </c:xVal>
          <c:yVal>
            <c:numRef>
              <c:f>DM_Interface!$C$13</c:f>
              <c:numCache>
                <c:formatCode>General</c:formatCode>
                <c:ptCount val="1"/>
                <c:pt idx="0">
                  <c:v>-0.9</c:v>
                </c:pt>
              </c:numCache>
            </c:numRef>
          </c:yVal>
          <c:smooth val="0"/>
        </c:ser>
        <c:ser>
          <c:idx val="1"/>
          <c:order val="1"/>
          <c:tx>
            <c:v>Base element</c:v>
          </c:tx>
          <c:spPr>
            <a:ln w="28575">
              <a:noFill/>
            </a:ln>
          </c:spPr>
          <c:marker>
            <c:symbol val="diamond"/>
            <c:size val="8"/>
            <c:spPr>
              <a:solidFill>
                <a:srgbClr val="FF00FF"/>
              </a:solidFill>
              <a:ln>
                <a:solidFill>
                  <a:srgbClr val="FF00FF"/>
                </a:solidFill>
                <a:prstDash val="solid"/>
              </a:ln>
            </c:spPr>
          </c:marker>
          <c:xVal>
            <c:numRef>
              <c:f>DM_Interface!$F$17</c:f>
              <c:numCache>
                <c:formatCode>0.00</c:formatCode>
                <c:ptCount val="1"/>
                <c:pt idx="0">
                  <c:v>2</c:v>
                </c:pt>
              </c:numCache>
            </c:numRef>
          </c:xVal>
          <c:yVal>
            <c:numRef>
              <c:f>DM_Interface!$M$17</c:f>
              <c:numCache>
                <c:formatCode>0.00</c:formatCode>
                <c:ptCount val="1"/>
                <c:pt idx="0">
                  <c:v>1</c:v>
                </c:pt>
              </c:numCache>
            </c:numRef>
          </c:yVal>
          <c:smooth val="0"/>
        </c:ser>
        <c:ser>
          <c:idx val="2"/>
          <c:order val="2"/>
          <c:tx>
            <c:v>Compromise half line</c:v>
          </c:tx>
          <c:spPr>
            <a:ln w="3175">
              <a:solidFill>
                <a:srgbClr val="FF0000"/>
              </a:solidFill>
              <a:prstDash val="solid"/>
            </a:ln>
          </c:spPr>
          <c:marker>
            <c:symbol val="triangle"/>
            <c:size val="3"/>
            <c:spPr>
              <a:solidFill>
                <a:srgbClr val="FF0000"/>
              </a:solidFill>
              <a:ln>
                <a:solidFill>
                  <a:srgbClr val="FF0000"/>
                </a:solidFill>
                <a:prstDash val="solid"/>
              </a:ln>
            </c:spPr>
          </c:marker>
          <c:xVal>
            <c:numRef>
              <c:f>Work_space!$B$35:$AD$35</c:f>
              <c:numCache>
                <c:formatCode>General</c:formatCode>
                <c:ptCount val="29"/>
                <c:pt idx="0">
                  <c:v>-0.9604166666666667</c:v>
                </c:pt>
                <c:pt idx="1">
                  <c:v>-1.2020833333333334</c:v>
                </c:pt>
                <c:pt idx="2">
                  <c:v>-1.4437499999999999</c:v>
                </c:pt>
                <c:pt idx="3">
                  <c:v>-1.6854166666666666</c:v>
                </c:pt>
                <c:pt idx="4">
                  <c:v>-1.927083333333333</c:v>
                </c:pt>
                <c:pt idx="5">
                  <c:v>-2.1687499999999997</c:v>
                </c:pt>
                <c:pt idx="6">
                  <c:v>-2.4104166666666664</c:v>
                </c:pt>
                <c:pt idx="7">
                  <c:v>-2.6520833333333327</c:v>
                </c:pt>
                <c:pt idx="8">
                  <c:v>-2.8937499999999994</c:v>
                </c:pt>
                <c:pt idx="9">
                  <c:v>-3.1354166666666661</c:v>
                </c:pt>
                <c:pt idx="10">
                  <c:v>-3.3770833333333323</c:v>
                </c:pt>
                <c:pt idx="11">
                  <c:v>-3.618749999999999</c:v>
                </c:pt>
                <c:pt idx="12">
                  <c:v>-3.8604166666666662</c:v>
                </c:pt>
                <c:pt idx="13">
                  <c:v>-4.1020833333333329</c:v>
                </c:pt>
                <c:pt idx="14">
                  <c:v>-4.3437499999999991</c:v>
                </c:pt>
                <c:pt idx="15">
                  <c:v>-4.5854166666666654</c:v>
                </c:pt>
                <c:pt idx="16">
                  <c:v>-4.8270833333333325</c:v>
                </c:pt>
                <c:pt idx="17">
                  <c:v>-5.0687499999999996</c:v>
                </c:pt>
                <c:pt idx="18">
                  <c:v>-5.3104166666666659</c:v>
                </c:pt>
                <c:pt idx="19">
                  <c:v>-5.552083333333333</c:v>
                </c:pt>
                <c:pt idx="20">
                  <c:v>-5.7937499999999993</c:v>
                </c:pt>
                <c:pt idx="21">
                  <c:v>-6.0354166666666655</c:v>
                </c:pt>
                <c:pt idx="22">
                  <c:v>-6.2770833333333327</c:v>
                </c:pt>
                <c:pt idx="23">
                  <c:v>-6.5187499999999998</c:v>
                </c:pt>
                <c:pt idx="24">
                  <c:v>-6.7604166666666652</c:v>
                </c:pt>
                <c:pt idx="25">
                  <c:v>-7.0020833333333323</c:v>
                </c:pt>
                <c:pt idx="26">
                  <c:v>-7.2437499999999986</c:v>
                </c:pt>
                <c:pt idx="27">
                  <c:v>-7.4854166666666657</c:v>
                </c:pt>
                <c:pt idx="28">
                  <c:v>-1.5827083333333332</c:v>
                </c:pt>
              </c:numCache>
            </c:numRef>
          </c:xVal>
          <c:yVal>
            <c:numRef>
              <c:f>Work_space!$B$36:$AD$36</c:f>
              <c:numCache>
                <c:formatCode>General</c:formatCode>
                <c:ptCount val="29"/>
                <c:pt idx="0">
                  <c:v>-0.93958333333333333</c:v>
                </c:pt>
                <c:pt idx="1">
                  <c:v>-1.0979166666666667</c:v>
                </c:pt>
                <c:pt idx="2">
                  <c:v>-1.2562500000000001</c:v>
                </c:pt>
                <c:pt idx="3">
                  <c:v>-1.4145833333333333</c:v>
                </c:pt>
                <c:pt idx="4">
                  <c:v>-1.5729166666666665</c:v>
                </c:pt>
                <c:pt idx="5">
                  <c:v>-1.7312500000000002</c:v>
                </c:pt>
                <c:pt idx="6">
                  <c:v>-1.8895833333333334</c:v>
                </c:pt>
                <c:pt idx="7">
                  <c:v>-2.0479166666666666</c:v>
                </c:pt>
                <c:pt idx="8">
                  <c:v>-2.2062499999999998</c:v>
                </c:pt>
                <c:pt idx="9">
                  <c:v>-2.3645833333333335</c:v>
                </c:pt>
                <c:pt idx="10">
                  <c:v>-2.5229166666666663</c:v>
                </c:pt>
                <c:pt idx="11">
                  <c:v>-2.6812499999999999</c:v>
                </c:pt>
                <c:pt idx="12">
                  <c:v>-2.8395833333333336</c:v>
                </c:pt>
                <c:pt idx="13">
                  <c:v>-2.9979166666666663</c:v>
                </c:pt>
                <c:pt idx="14">
                  <c:v>-3.15625</c:v>
                </c:pt>
                <c:pt idx="15">
                  <c:v>-3.3145833333333328</c:v>
                </c:pt>
                <c:pt idx="16">
                  <c:v>-3.4729166666666664</c:v>
                </c:pt>
                <c:pt idx="17">
                  <c:v>-3.6312500000000001</c:v>
                </c:pt>
                <c:pt idx="18">
                  <c:v>-3.7895833333333329</c:v>
                </c:pt>
                <c:pt idx="19">
                  <c:v>-3.9479166666666665</c:v>
                </c:pt>
                <c:pt idx="20">
                  <c:v>-4.1062500000000002</c:v>
                </c:pt>
                <c:pt idx="21">
                  <c:v>-4.2645833333333334</c:v>
                </c:pt>
                <c:pt idx="22">
                  <c:v>-4.4229166666666666</c:v>
                </c:pt>
                <c:pt idx="23">
                  <c:v>-4.5812499999999998</c:v>
                </c:pt>
                <c:pt idx="24">
                  <c:v>-4.739583333333333</c:v>
                </c:pt>
                <c:pt idx="25">
                  <c:v>-4.8979166666666663</c:v>
                </c:pt>
                <c:pt idx="26">
                  <c:v>-5.0562500000000004</c:v>
                </c:pt>
                <c:pt idx="27">
                  <c:v>-5.2145833333333336</c:v>
                </c:pt>
                <c:pt idx="28">
                  <c:v>-1.3472916666666666</c:v>
                </c:pt>
              </c:numCache>
            </c:numRef>
          </c:yVal>
          <c:smooth val="0"/>
        </c:ser>
        <c:ser>
          <c:idx val="3"/>
          <c:order val="3"/>
          <c:tx>
            <c:v>Direction of concessions</c:v>
          </c:tx>
          <c:spPr>
            <a:ln w="3175">
              <a:solidFill>
                <a:srgbClr val="0000FF"/>
              </a:solidFill>
              <a:prstDash val="solid"/>
            </a:ln>
          </c:spPr>
          <c:marker>
            <c:symbol val="circle"/>
            <c:size val="5"/>
            <c:spPr>
              <a:solidFill>
                <a:srgbClr val="0000FF"/>
              </a:solidFill>
              <a:ln>
                <a:solidFill>
                  <a:srgbClr val="0000FF"/>
                </a:solidFill>
                <a:prstDash val="solid"/>
              </a:ln>
            </c:spPr>
          </c:marker>
          <c:xVal>
            <c:numRef>
              <c:f>Work_space!$B$37:$AD$37</c:f>
              <c:numCache>
                <c:formatCode>General</c:formatCode>
                <c:ptCount val="29"/>
                <c:pt idx="0">
                  <c:v>6.0416666666666653E-2</c:v>
                </c:pt>
                <c:pt idx="1">
                  <c:v>0.30208333333333326</c:v>
                </c:pt>
                <c:pt idx="2">
                  <c:v>0.54374999999999984</c:v>
                </c:pt>
                <c:pt idx="3">
                  <c:v>0.78541666666666654</c:v>
                </c:pt>
                <c:pt idx="4">
                  <c:v>1.0270833333333331</c:v>
                </c:pt>
                <c:pt idx="5">
                  <c:v>1.2687499999999998</c:v>
                </c:pt>
                <c:pt idx="6">
                  <c:v>1.5104166666666663</c:v>
                </c:pt>
                <c:pt idx="7">
                  <c:v>1.7520833333333328</c:v>
                </c:pt>
                <c:pt idx="8">
                  <c:v>1.9937499999999995</c:v>
                </c:pt>
                <c:pt idx="9">
                  <c:v>2.2354166666666662</c:v>
                </c:pt>
                <c:pt idx="10">
                  <c:v>2.4770833333333324</c:v>
                </c:pt>
                <c:pt idx="11">
                  <c:v>2.7187499999999991</c:v>
                </c:pt>
                <c:pt idx="12">
                  <c:v>2.9604166666666663</c:v>
                </c:pt>
                <c:pt idx="13">
                  <c:v>3.2020833333333325</c:v>
                </c:pt>
                <c:pt idx="14">
                  <c:v>3.4437499999999992</c:v>
                </c:pt>
                <c:pt idx="15">
                  <c:v>3.6854166666666655</c:v>
                </c:pt>
                <c:pt idx="16">
                  <c:v>3.9270833333333321</c:v>
                </c:pt>
                <c:pt idx="17">
                  <c:v>4.1687499999999993</c:v>
                </c:pt>
                <c:pt idx="18">
                  <c:v>4.4104166666666655</c:v>
                </c:pt>
                <c:pt idx="19">
                  <c:v>4.6520833333333327</c:v>
                </c:pt>
                <c:pt idx="20">
                  <c:v>4.8937499999999989</c:v>
                </c:pt>
                <c:pt idx="21">
                  <c:v>5.1354166666666652</c:v>
                </c:pt>
                <c:pt idx="22">
                  <c:v>5.3770833333333323</c:v>
                </c:pt>
                <c:pt idx="23">
                  <c:v>5.6187499999999995</c:v>
                </c:pt>
                <c:pt idx="24">
                  <c:v>5.8604166666666648</c:v>
                </c:pt>
                <c:pt idx="25">
                  <c:v>6.102083333333332</c:v>
                </c:pt>
                <c:pt idx="26">
                  <c:v>6.3437499999999982</c:v>
                </c:pt>
                <c:pt idx="27">
                  <c:v>6.5854166666666654</c:v>
                </c:pt>
                <c:pt idx="28">
                  <c:v>0.68270833333333314</c:v>
                </c:pt>
              </c:numCache>
            </c:numRef>
          </c:xVal>
          <c:yVal>
            <c:numRef>
              <c:f>Work_space!$B$38:$AD$38</c:f>
              <c:numCache>
                <c:formatCode>General</c:formatCode>
                <c:ptCount val="29"/>
                <c:pt idx="0">
                  <c:v>3.9583333333333331E-2</c:v>
                </c:pt>
                <c:pt idx="1">
                  <c:v>0.19791666666666666</c:v>
                </c:pt>
                <c:pt idx="2">
                  <c:v>0.35625000000000001</c:v>
                </c:pt>
                <c:pt idx="3">
                  <c:v>0.51458333333333328</c:v>
                </c:pt>
                <c:pt idx="4">
                  <c:v>0.67291666666666661</c:v>
                </c:pt>
                <c:pt idx="5">
                  <c:v>0.83125000000000004</c:v>
                </c:pt>
                <c:pt idx="6">
                  <c:v>0.98958333333333326</c:v>
                </c:pt>
                <c:pt idx="7">
                  <c:v>1.1479166666666665</c:v>
                </c:pt>
                <c:pt idx="8">
                  <c:v>1.3062499999999999</c:v>
                </c:pt>
                <c:pt idx="9">
                  <c:v>1.4645833333333333</c:v>
                </c:pt>
                <c:pt idx="10">
                  <c:v>1.6229166666666663</c:v>
                </c:pt>
                <c:pt idx="11">
                  <c:v>1.78125</c:v>
                </c:pt>
                <c:pt idx="12">
                  <c:v>1.9395833333333334</c:v>
                </c:pt>
                <c:pt idx="13">
                  <c:v>2.0979166666666664</c:v>
                </c:pt>
                <c:pt idx="14">
                  <c:v>2.2562500000000001</c:v>
                </c:pt>
                <c:pt idx="15">
                  <c:v>2.4145833333333329</c:v>
                </c:pt>
                <c:pt idx="16">
                  <c:v>2.5729166666666665</c:v>
                </c:pt>
                <c:pt idx="17">
                  <c:v>2.7312500000000002</c:v>
                </c:pt>
                <c:pt idx="18">
                  <c:v>2.8895833333333329</c:v>
                </c:pt>
                <c:pt idx="19">
                  <c:v>3.0479166666666666</c:v>
                </c:pt>
                <c:pt idx="20">
                  <c:v>3.2062499999999998</c:v>
                </c:pt>
                <c:pt idx="21">
                  <c:v>3.364583333333333</c:v>
                </c:pt>
                <c:pt idx="22">
                  <c:v>3.5229166666666667</c:v>
                </c:pt>
                <c:pt idx="23">
                  <c:v>3.6812499999999999</c:v>
                </c:pt>
                <c:pt idx="24">
                  <c:v>3.8395833333333327</c:v>
                </c:pt>
                <c:pt idx="25">
                  <c:v>3.9979166666666663</c:v>
                </c:pt>
                <c:pt idx="26">
                  <c:v>4.15625</c:v>
                </c:pt>
                <c:pt idx="27">
                  <c:v>4.3145833333333332</c:v>
                </c:pt>
                <c:pt idx="28">
                  <c:v>0.44729166666666659</c:v>
                </c:pt>
              </c:numCache>
            </c:numRef>
          </c:yVal>
          <c:smooth val="0"/>
        </c:ser>
        <c:ser>
          <c:idx val="4"/>
          <c:order val="4"/>
          <c:tx>
            <c:v>Variants</c:v>
          </c:tx>
          <c:spPr>
            <a:ln w="28575">
              <a:noFill/>
            </a:ln>
          </c:spPr>
          <c:xVal>
            <c:numRef>
              <c:f>River_Crossing!$F$4:$L$4</c:f>
              <c:numCache>
                <c:formatCode>General</c:formatCode>
                <c:ptCount val="7"/>
                <c:pt idx="0">
                  <c:v>-9</c:v>
                </c:pt>
                <c:pt idx="1">
                  <c:v>-7</c:v>
                </c:pt>
                <c:pt idx="2">
                  <c:v>-8</c:v>
                </c:pt>
                <c:pt idx="3">
                  <c:v>-8</c:v>
                </c:pt>
                <c:pt idx="4">
                  <c:v>-6</c:v>
                </c:pt>
                <c:pt idx="5">
                  <c:v>-9</c:v>
                </c:pt>
                <c:pt idx="6">
                  <c:v>-1</c:v>
                </c:pt>
              </c:numCache>
            </c:numRef>
          </c:xVal>
          <c:yVal>
            <c:numRef>
              <c:f>River_Crossing!$F$5:$L$5</c:f>
              <c:numCache>
                <c:formatCode>General</c:formatCode>
                <c:ptCount val="7"/>
                <c:pt idx="0">
                  <c:v>-1</c:v>
                </c:pt>
                <c:pt idx="1">
                  <c:v>-4</c:v>
                </c:pt>
                <c:pt idx="2">
                  <c:v>-2</c:v>
                </c:pt>
                <c:pt idx="3">
                  <c:v>-3</c:v>
                </c:pt>
                <c:pt idx="4">
                  <c:v>-3</c:v>
                </c:pt>
                <c:pt idx="5">
                  <c:v>-2</c:v>
                </c:pt>
                <c:pt idx="6">
                  <c:v>-8</c:v>
                </c:pt>
              </c:numCache>
            </c:numRef>
          </c:yVal>
          <c:smooth val="0"/>
        </c:ser>
        <c:dLbls>
          <c:showLegendKey val="0"/>
          <c:showVal val="0"/>
          <c:showCatName val="0"/>
          <c:showSerName val="0"/>
          <c:showPercent val="0"/>
          <c:showBubbleSize val="0"/>
        </c:dLbls>
        <c:axId val="215938864"/>
        <c:axId val="215939424"/>
      </c:scatterChart>
      <c:valAx>
        <c:axId val="215938864"/>
        <c:scaling>
          <c:orientation val="minMax"/>
          <c:max val="6"/>
          <c:min val="-1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15939424"/>
        <c:crosses val="autoZero"/>
        <c:crossBetween val="midCat"/>
        <c:majorUnit val="2"/>
      </c:valAx>
      <c:valAx>
        <c:axId val="215939424"/>
        <c:scaling>
          <c:orientation val="minMax"/>
          <c:max val="6"/>
          <c:min val="-1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15938864"/>
        <c:crosses val="autoZero"/>
        <c:crossBetween val="midCat"/>
      </c:valAx>
      <c:spPr>
        <a:noFill/>
        <a:ln w="12700">
          <a:solidFill>
            <a:srgbClr val="808080"/>
          </a:solidFill>
          <a:prstDash val="solid"/>
        </a:ln>
      </c:spPr>
    </c:plotArea>
    <c:legend>
      <c:legendPos val="r"/>
      <c:layout>
        <c:manualLayout>
          <c:xMode val="edge"/>
          <c:yMode val="edge"/>
          <c:x val="0.70274217607813161"/>
          <c:y val="0.43491468594358668"/>
          <c:w val="0.24029868258707629"/>
          <c:h val="0.18994447950215226"/>
        </c:manualLayout>
      </c:layout>
      <c:overlay val="0"/>
      <c:spPr>
        <a:solidFill>
          <a:srgbClr val="FFFFFF"/>
        </a:solidFill>
        <a:ln w="3175">
          <a:solidFill>
            <a:srgbClr val="000000"/>
          </a:solidFill>
          <a:prstDash val="solid"/>
        </a:ln>
      </c:spPr>
      <c:txPr>
        <a:bodyPr/>
        <a:lstStyle/>
        <a:p>
          <a:pPr>
            <a:defRPr sz="8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Work_space!B4"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Scroll" dx="19" fmlaLink="$H$11" horiz="1" max="10" page="0" val="9"/>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161925</xdr:rowOff>
    </xdr:from>
    <xdr:to>
      <xdr:col>13</xdr:col>
      <xdr:colOff>590550</xdr:colOff>
      <xdr:row>50</xdr:row>
      <xdr:rowOff>95250</xdr:rowOff>
    </xdr:to>
    <xdr:graphicFrame macro="">
      <xdr:nvGraphicFramePr>
        <xdr:cNvPr id="1054" name="Wykres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295275</xdr:colOff>
          <xdr:row>1</xdr:row>
          <xdr:rowOff>0</xdr:rowOff>
        </xdr:from>
        <xdr:to>
          <xdr:col>3</xdr:col>
          <xdr:colOff>381000</xdr:colOff>
          <xdr:row>7</xdr:row>
          <xdr:rowOff>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Preferences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xdr:row>
          <xdr:rowOff>0</xdr:rowOff>
        </xdr:from>
        <xdr:to>
          <xdr:col>3</xdr:col>
          <xdr:colOff>219075</xdr:colOff>
          <xdr:row>3</xdr:row>
          <xdr:rowOff>57150</xdr:rowOff>
        </xdr:to>
        <xdr:sp macro="" textlink="">
          <xdr:nvSpPr>
            <xdr:cNvPr id="1050" name="Option Button 26" descr="Direction of Concessions"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Direction of concessions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4</xdr:row>
          <xdr:rowOff>0</xdr:rowOff>
        </xdr:from>
        <xdr:to>
          <xdr:col>2</xdr:col>
          <xdr:colOff>438150</xdr:colOff>
          <xdr:row>4</xdr:row>
          <xdr:rowOff>209550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Weights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4</xdr:row>
          <xdr:rowOff>257175</xdr:rowOff>
        </xdr:from>
        <xdr:to>
          <xdr:col>3</xdr:col>
          <xdr:colOff>257175</xdr:colOff>
          <xdr:row>6</xdr:row>
          <xdr:rowOff>66675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Base element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10</xdr:row>
          <xdr:rowOff>9525</xdr:rowOff>
        </xdr:from>
        <xdr:to>
          <xdr:col>10</xdr:col>
          <xdr:colOff>600075</xdr:colOff>
          <xdr:row>10</xdr:row>
          <xdr:rowOff>352425</xdr:rowOff>
        </xdr:to>
        <xdr:sp macro="" textlink="">
          <xdr:nvSpPr>
            <xdr:cNvPr id="1053" name="Scroll Bar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276225</xdr:colOff>
      <xdr:row>9</xdr:row>
      <xdr:rowOff>76200</xdr:rowOff>
    </xdr:from>
    <xdr:to>
      <xdr:col>14</xdr:col>
      <xdr:colOff>28575</xdr:colOff>
      <xdr:row>10</xdr:row>
      <xdr:rowOff>114300</xdr:rowOff>
    </xdr:to>
    <xdr:sp macro="" textlink="">
      <xdr:nvSpPr>
        <xdr:cNvPr id="2" name="Objaśnienie prostokątne 1"/>
        <xdr:cNvSpPr/>
      </xdr:nvSpPr>
      <xdr:spPr>
        <a:xfrm>
          <a:off x="8267700" y="2295525"/>
          <a:ext cx="971550" cy="276225"/>
        </a:xfrm>
        <a:prstGeom prst="wedgeRectCallout">
          <a:avLst>
            <a:gd name="adj1" fmla="val -32262"/>
            <a:gd name="adj2" fmla="val -143809"/>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l-PL" sz="1200" b="1">
              <a:solidFill>
                <a:sysClr val="windowText" lastClr="000000"/>
              </a:solidFill>
              <a:latin typeface="Arial" panose="020B0604020202020204" pitchFamily="34" charset="0"/>
              <a:cs typeface="Arial" panose="020B0604020202020204" pitchFamily="34" charset="0"/>
            </a:rPr>
            <a:t>min(...)</a:t>
          </a: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B1:N34"/>
  <sheetViews>
    <sheetView showGridLines="0" tabSelected="1" zoomScaleNormal="100" workbookViewId="0">
      <selection activeCell="B12" sqref="B12"/>
    </sheetView>
  </sheetViews>
  <sheetFormatPr defaultRowHeight="12.75"/>
  <cols>
    <col min="1" max="1" width="1.7109375" customWidth="1"/>
    <col min="3" max="3" width="11" bestFit="1" customWidth="1"/>
    <col min="6" max="6" width="11.42578125" bestFit="1" customWidth="1"/>
    <col min="7" max="7" width="11.7109375" customWidth="1"/>
    <col min="12" max="12" width="11.7109375" customWidth="1"/>
    <col min="13" max="13" width="11.42578125" bestFit="1" customWidth="1"/>
  </cols>
  <sheetData>
    <row r="1" spans="2:14" ht="13.5" thickBot="1"/>
    <row r="2" spans="2:14">
      <c r="D2" s="2"/>
      <c r="E2" s="5"/>
      <c r="F2" s="6"/>
      <c r="G2" s="6"/>
      <c r="H2" s="6"/>
      <c r="I2" s="6"/>
      <c r="J2" s="6"/>
      <c r="K2" s="6"/>
      <c r="L2" s="6"/>
      <c r="M2" s="6"/>
      <c r="N2" s="7"/>
    </row>
    <row r="3" spans="2:14">
      <c r="E3" s="8"/>
      <c r="F3" s="9"/>
      <c r="G3" s="9"/>
      <c r="H3" s="99" t="s">
        <v>10</v>
      </c>
      <c r="I3" s="100"/>
      <c r="J3" s="100"/>
      <c r="K3" s="101"/>
      <c r="L3" s="9"/>
      <c r="M3" s="9"/>
      <c r="N3" s="10"/>
    </row>
    <row r="4" spans="2:14">
      <c r="E4" s="8"/>
      <c r="F4" s="9"/>
      <c r="G4" s="9"/>
      <c r="H4" s="11"/>
      <c r="I4" s="11"/>
      <c r="J4" s="11"/>
      <c r="K4" s="9"/>
      <c r="L4" s="9"/>
      <c r="M4" s="9"/>
      <c r="N4" s="10"/>
    </row>
    <row r="5" spans="2:14" ht="29.25">
      <c r="E5" s="8"/>
      <c r="F5" s="12">
        <v>1</v>
      </c>
      <c r="G5" s="63" t="s">
        <v>28</v>
      </c>
      <c r="H5" s="64"/>
      <c r="I5" s="65"/>
      <c r="J5" s="64"/>
      <c r="K5" s="65"/>
      <c r="L5" s="63" t="s">
        <v>29</v>
      </c>
      <c r="M5" s="13">
        <v>1</v>
      </c>
      <c r="N5" s="10"/>
    </row>
    <row r="6" spans="2:14" ht="13.5" thickBot="1">
      <c r="E6" s="14"/>
      <c r="F6" s="15"/>
      <c r="G6" s="66"/>
      <c r="H6" s="67"/>
      <c r="I6" s="67"/>
      <c r="J6" s="67"/>
      <c r="K6" s="66"/>
      <c r="L6" s="66"/>
      <c r="M6" s="15"/>
      <c r="N6" s="16"/>
    </row>
    <row r="7" spans="2:14" ht="13.5" thickBot="1">
      <c r="G7" s="62"/>
      <c r="H7" s="68"/>
      <c r="I7" s="68"/>
      <c r="J7" s="68"/>
      <c r="K7" s="62"/>
      <c r="L7" s="62"/>
    </row>
    <row r="8" spans="2:14">
      <c r="E8" s="17"/>
      <c r="F8" s="18"/>
      <c r="G8" s="69"/>
      <c r="H8" s="70"/>
      <c r="I8" s="70"/>
      <c r="J8" s="70"/>
      <c r="K8" s="69"/>
      <c r="L8" s="69"/>
      <c r="M8" s="18"/>
      <c r="N8" s="19"/>
    </row>
    <row r="9" spans="2:14">
      <c r="E9" s="20"/>
      <c r="F9" s="21"/>
      <c r="G9" s="71"/>
      <c r="H9" s="102" t="s">
        <v>11</v>
      </c>
      <c r="I9" s="103"/>
      <c r="J9" s="103"/>
      <c r="K9" s="104"/>
      <c r="L9" s="71"/>
      <c r="M9" s="21"/>
      <c r="N9" s="22"/>
    </row>
    <row r="10" spans="2:14">
      <c r="E10" s="20"/>
      <c r="F10" s="21"/>
      <c r="G10" s="71"/>
      <c r="H10" s="71"/>
      <c r="I10" s="71"/>
      <c r="J10" s="71"/>
      <c r="K10" s="71"/>
      <c r="L10" s="71"/>
      <c r="M10" s="21"/>
      <c r="N10" s="22"/>
    </row>
    <row r="11" spans="2:14" ht="29.25">
      <c r="E11" s="20"/>
      <c r="F11" s="23">
        <f>$H$11/10</f>
        <v>0.9</v>
      </c>
      <c r="G11" s="72" t="s">
        <v>26</v>
      </c>
      <c r="H11" s="73">
        <v>9</v>
      </c>
      <c r="I11" s="73"/>
      <c r="J11" s="73"/>
      <c r="K11" s="73"/>
      <c r="L11" s="72" t="s">
        <v>27</v>
      </c>
      <c r="M11" s="24">
        <f>1-F11</f>
        <v>9.9999999999999978E-2</v>
      </c>
      <c r="N11" s="22"/>
    </row>
    <row r="12" spans="2:14" ht="15" thickBot="1">
      <c r="B12" s="82" t="s">
        <v>42</v>
      </c>
      <c r="C12" s="82" t="s">
        <v>43</v>
      </c>
      <c r="E12" s="25"/>
      <c r="F12" s="26"/>
      <c r="G12" s="74"/>
      <c r="H12" s="74"/>
      <c r="I12" s="74"/>
      <c r="J12" s="74"/>
      <c r="K12" s="74"/>
      <c r="L12" s="74"/>
      <c r="M12" s="26"/>
      <c r="N12" s="27"/>
    </row>
    <row r="13" spans="2:14" ht="13.5" thickBot="1">
      <c r="B13" s="82">
        <f>River_Crossing!O4</f>
        <v>-0.9</v>
      </c>
      <c r="C13" s="82">
        <f>River_Crossing!O5</f>
        <v>-0.9</v>
      </c>
      <c r="G13" s="62"/>
      <c r="H13" s="62"/>
      <c r="I13" s="62"/>
      <c r="J13" s="62"/>
      <c r="K13" s="62"/>
      <c r="L13" s="62"/>
    </row>
    <row r="14" spans="2:14">
      <c r="B14" s="81"/>
      <c r="C14" s="81"/>
      <c r="E14" s="28"/>
      <c r="F14" s="29"/>
      <c r="G14" s="75"/>
      <c r="H14" s="75"/>
      <c r="I14" s="75"/>
      <c r="J14" s="75"/>
      <c r="K14" s="75"/>
      <c r="L14" s="75"/>
      <c r="M14" s="29"/>
      <c r="N14" s="30"/>
    </row>
    <row r="15" spans="2:14" ht="15">
      <c r="B15" s="83" t="s">
        <v>45</v>
      </c>
      <c r="C15" s="83" t="s">
        <v>44</v>
      </c>
      <c r="E15" s="31"/>
      <c r="F15" s="32"/>
      <c r="G15" s="76"/>
      <c r="H15" s="102" t="s">
        <v>41</v>
      </c>
      <c r="I15" s="103"/>
      <c r="J15" s="103"/>
      <c r="K15" s="104"/>
      <c r="L15" s="76"/>
      <c r="M15" s="32"/>
      <c r="N15" s="33"/>
    </row>
    <row r="16" spans="2:14">
      <c r="B16" s="93">
        <f>Work_space!B31</f>
        <v>0.60416666666666652</v>
      </c>
      <c r="C16" s="93">
        <f>Work_space!B32</f>
        <v>0.39583333333333331</v>
      </c>
      <c r="E16" s="31"/>
      <c r="F16" s="32"/>
      <c r="G16" s="76"/>
      <c r="H16" s="77"/>
      <c r="I16" s="77"/>
      <c r="J16" s="77"/>
      <c r="K16" s="76"/>
      <c r="L16" s="76"/>
      <c r="M16" s="32"/>
      <c r="N16" s="33"/>
    </row>
    <row r="17" spans="2:14" ht="31.5">
      <c r="B17" s="81"/>
      <c r="C17" s="81"/>
      <c r="E17" s="31"/>
      <c r="F17" s="34">
        <v>2</v>
      </c>
      <c r="G17" s="78" t="s">
        <v>24</v>
      </c>
      <c r="H17" s="79"/>
      <c r="I17" s="76"/>
      <c r="J17" s="79"/>
      <c r="K17" s="80"/>
      <c r="L17" s="78" t="s">
        <v>25</v>
      </c>
      <c r="M17" s="35">
        <v>1</v>
      </c>
      <c r="N17" s="33"/>
    </row>
    <row r="18" spans="2:14" ht="13.5" thickBot="1">
      <c r="B18" s="105" t="s">
        <v>12</v>
      </c>
      <c r="C18" s="106"/>
      <c r="E18" s="36"/>
      <c r="F18" s="37"/>
      <c r="G18" s="37"/>
      <c r="H18" s="37"/>
      <c r="I18" s="37"/>
      <c r="J18" s="37"/>
      <c r="K18" s="37"/>
      <c r="L18" s="37"/>
      <c r="M18" s="37"/>
      <c r="N18" s="38"/>
    </row>
    <row r="19" spans="2:14" ht="18.75">
      <c r="B19" s="48" t="s">
        <v>13</v>
      </c>
      <c r="C19" s="84" t="str">
        <f>IF(River_Crossing!F2=0," ","YES")</f>
        <v xml:space="preserve"> </v>
      </c>
    </row>
    <row r="20" spans="2:14" ht="18.75">
      <c r="B20" s="48" t="s">
        <v>14</v>
      </c>
      <c r="C20" s="84" t="str">
        <f>IF(River_Crossing!G2=0," ","YES")</f>
        <v xml:space="preserve"> </v>
      </c>
    </row>
    <row r="21" spans="2:14" ht="18.75">
      <c r="B21" s="48" t="s">
        <v>15</v>
      </c>
      <c r="C21" s="84" t="str">
        <f>IF(River_Crossing!H2=0," ","YES")</f>
        <v xml:space="preserve"> </v>
      </c>
    </row>
    <row r="22" spans="2:14" ht="18.75">
      <c r="B22" s="48" t="s">
        <v>16</v>
      </c>
      <c r="C22" s="84" t="str">
        <f>IF(River_Crossing!I2=0," ","YES")</f>
        <v xml:space="preserve"> </v>
      </c>
    </row>
    <row r="23" spans="2:14" ht="18.75">
      <c r="B23" s="48" t="s">
        <v>17</v>
      </c>
      <c r="C23" s="84" t="str">
        <f>IF(River_Crossing!J2=0," ","YES")</f>
        <v>YES</v>
      </c>
      <c r="E23" s="3"/>
      <c r="F23" s="3"/>
      <c r="G23" s="3"/>
      <c r="H23" s="3"/>
      <c r="I23" s="3"/>
      <c r="J23" s="3"/>
    </row>
    <row r="24" spans="2:14" ht="18.75">
      <c r="B24" s="48" t="s">
        <v>18</v>
      </c>
      <c r="C24" s="84" t="str">
        <f>IF(River_Crossing!K2=0," ","YES")</f>
        <v xml:space="preserve"> </v>
      </c>
      <c r="E24" s="3"/>
      <c r="F24" s="3"/>
      <c r="G24" s="3"/>
      <c r="H24" s="3"/>
      <c r="I24" s="3"/>
      <c r="J24" s="3"/>
    </row>
    <row r="25" spans="2:14" ht="18.75">
      <c r="B25" s="48" t="s">
        <v>19</v>
      </c>
      <c r="C25" s="84" t="str">
        <f>IF(River_Crossing!L2=0," ","YES")</f>
        <v xml:space="preserve"> </v>
      </c>
      <c r="E25" s="3"/>
      <c r="F25" s="3"/>
      <c r="G25" s="3"/>
      <c r="H25" s="3"/>
      <c r="I25" s="3"/>
      <c r="J25" s="3"/>
    </row>
    <row r="26" spans="2:14">
      <c r="B26" s="50"/>
      <c r="C26" s="50"/>
      <c r="E26" s="3"/>
      <c r="F26" s="3"/>
      <c r="G26" s="3"/>
      <c r="H26" s="3"/>
      <c r="I26" s="3"/>
      <c r="J26" s="3"/>
    </row>
    <row r="27" spans="2:14">
      <c r="B27" s="50"/>
      <c r="C27" s="50"/>
      <c r="E27" s="3"/>
      <c r="F27" s="3"/>
      <c r="G27" s="3"/>
      <c r="H27" s="3"/>
      <c r="I27" s="3"/>
      <c r="J27" s="3"/>
    </row>
    <row r="28" spans="2:14">
      <c r="B28" s="50"/>
      <c r="C28" s="50"/>
      <c r="E28" s="3"/>
      <c r="F28" s="3"/>
      <c r="G28" s="3"/>
      <c r="H28" s="3"/>
      <c r="I28" s="3"/>
      <c r="J28" s="3"/>
    </row>
    <row r="29" spans="2:14">
      <c r="B29" s="50"/>
      <c r="C29" s="50"/>
      <c r="E29" s="3"/>
      <c r="F29" s="3"/>
      <c r="G29" s="3"/>
      <c r="H29" s="3"/>
      <c r="I29" s="3"/>
      <c r="J29" s="3"/>
    </row>
    <row r="30" spans="2:14">
      <c r="E30" s="3"/>
      <c r="F30" s="3"/>
      <c r="G30" s="3"/>
      <c r="H30" s="3"/>
      <c r="I30" s="3"/>
      <c r="J30" s="3"/>
    </row>
    <row r="31" spans="2:14">
      <c r="E31" s="3"/>
      <c r="F31" s="3"/>
      <c r="G31" s="3"/>
      <c r="H31" s="3"/>
      <c r="I31" s="3"/>
      <c r="J31" s="3"/>
    </row>
    <row r="32" spans="2:14">
      <c r="E32" s="3"/>
      <c r="F32" s="3"/>
      <c r="G32" s="3"/>
      <c r="H32" s="3"/>
      <c r="I32" s="3"/>
      <c r="J32" s="3"/>
    </row>
    <row r="33" spans="5:10">
      <c r="E33" s="3"/>
      <c r="F33" s="3"/>
      <c r="G33" s="3"/>
      <c r="H33" s="3"/>
      <c r="I33" s="3"/>
      <c r="J33" s="3"/>
    </row>
    <row r="34" spans="5:10">
      <c r="E34" s="3"/>
      <c r="F34" s="3"/>
      <c r="G34" s="3"/>
      <c r="H34" s="3"/>
      <c r="I34" s="3"/>
      <c r="J34" s="3"/>
    </row>
  </sheetData>
  <mergeCells count="4">
    <mergeCell ref="H3:K3"/>
    <mergeCell ref="H9:K9"/>
    <mergeCell ref="H15:K15"/>
    <mergeCell ref="B18:C18"/>
  </mergeCells>
  <phoneticPr fontId="3"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5" r:id="rId4" name="Group Box 21">
              <controlPr defaultSize="0" autoFill="0" autoPict="0">
                <anchor moveWithCells="1" sizeWithCells="1">
                  <from>
                    <xdr:col>1</xdr:col>
                    <xdr:colOff>295275</xdr:colOff>
                    <xdr:row>1</xdr:row>
                    <xdr:rowOff>0</xdr:rowOff>
                  </from>
                  <to>
                    <xdr:col>3</xdr:col>
                    <xdr:colOff>381000</xdr:colOff>
                    <xdr:row>7</xdr:row>
                    <xdr:rowOff>0</xdr:rowOff>
                  </to>
                </anchor>
              </controlPr>
            </control>
          </mc:Choice>
        </mc:AlternateContent>
        <mc:AlternateContent xmlns:mc="http://schemas.openxmlformats.org/markup-compatibility/2006">
          <mc:Choice Requires="x14">
            <control shapeId="1050" r:id="rId5" name="Option Button 26">
              <controlPr defaultSize="0" autoFill="0" autoLine="0" autoPict="0" altText="Direction of Concessions">
                <anchor moveWithCells="1" sizeWithCells="1">
                  <from>
                    <xdr:col>1</xdr:col>
                    <xdr:colOff>371475</xdr:colOff>
                    <xdr:row>2</xdr:row>
                    <xdr:rowOff>0</xdr:rowOff>
                  </from>
                  <to>
                    <xdr:col>3</xdr:col>
                    <xdr:colOff>219075</xdr:colOff>
                    <xdr:row>3</xdr:row>
                    <xdr:rowOff>57150</xdr:rowOff>
                  </to>
                </anchor>
              </controlPr>
            </control>
          </mc:Choice>
        </mc:AlternateContent>
        <mc:AlternateContent xmlns:mc="http://schemas.openxmlformats.org/markup-compatibility/2006">
          <mc:Choice Requires="x14">
            <control shapeId="1051" r:id="rId6" name="Option Button 27">
              <controlPr defaultSize="0" autoFill="0" autoLine="0" autoPict="0">
                <anchor moveWithCells="1" sizeWithCells="1">
                  <from>
                    <xdr:col>1</xdr:col>
                    <xdr:colOff>361950</xdr:colOff>
                    <xdr:row>4</xdr:row>
                    <xdr:rowOff>0</xdr:rowOff>
                  </from>
                  <to>
                    <xdr:col>2</xdr:col>
                    <xdr:colOff>438150</xdr:colOff>
                    <xdr:row>4</xdr:row>
                    <xdr:rowOff>209550</xdr:rowOff>
                  </to>
                </anchor>
              </controlPr>
            </control>
          </mc:Choice>
        </mc:AlternateContent>
        <mc:AlternateContent xmlns:mc="http://schemas.openxmlformats.org/markup-compatibility/2006">
          <mc:Choice Requires="x14">
            <control shapeId="1052" r:id="rId7" name="Option Button 28">
              <controlPr defaultSize="0" autoFill="0" autoLine="0" autoPict="0">
                <anchor moveWithCells="1" sizeWithCells="1">
                  <from>
                    <xdr:col>1</xdr:col>
                    <xdr:colOff>371475</xdr:colOff>
                    <xdr:row>4</xdr:row>
                    <xdr:rowOff>257175</xdr:rowOff>
                  </from>
                  <to>
                    <xdr:col>3</xdr:col>
                    <xdr:colOff>257175</xdr:colOff>
                    <xdr:row>6</xdr:row>
                    <xdr:rowOff>66675</xdr:rowOff>
                  </to>
                </anchor>
              </controlPr>
            </control>
          </mc:Choice>
        </mc:AlternateContent>
        <mc:AlternateContent xmlns:mc="http://schemas.openxmlformats.org/markup-compatibility/2006">
          <mc:Choice Requires="x14">
            <control shapeId="1053" r:id="rId8" name="Scroll Bar 29">
              <controlPr defaultSize="0" autoPict="0">
                <anchor moveWithCells="1">
                  <from>
                    <xdr:col>6</xdr:col>
                    <xdr:colOff>771525</xdr:colOff>
                    <xdr:row>10</xdr:row>
                    <xdr:rowOff>9525</xdr:rowOff>
                  </from>
                  <to>
                    <xdr:col>10</xdr:col>
                    <xdr:colOff>600075</xdr:colOff>
                    <xdr:row>10</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C2:P23"/>
  <sheetViews>
    <sheetView topLeftCell="D1" workbookViewId="0">
      <selection activeCell="J13" sqref="J13"/>
    </sheetView>
  </sheetViews>
  <sheetFormatPr defaultRowHeight="18.75"/>
  <cols>
    <col min="1" max="3" width="9.140625" style="39" customWidth="1"/>
    <col min="4" max="4" width="9.140625" style="39"/>
    <col min="5" max="5" width="18.5703125" style="47" customWidth="1"/>
    <col min="6" max="6" width="9.5703125" style="39" customWidth="1"/>
    <col min="7" max="8" width="9.140625" style="39"/>
    <col min="9" max="9" width="9.42578125" style="39" customWidth="1"/>
    <col min="10" max="16384" width="9.140625" style="39"/>
  </cols>
  <sheetData>
    <row r="2" spans="3:16">
      <c r="F2" s="49">
        <f>IF(MIN($F8:$L8)=F8,1,0)</f>
        <v>0</v>
      </c>
      <c r="G2" s="49">
        <f t="shared" ref="G2:L2" si="0">IF(MIN($F8:$L8)=G8,1,0)</f>
        <v>0</v>
      </c>
      <c r="H2" s="49">
        <f t="shared" si="0"/>
        <v>0</v>
      </c>
      <c r="I2" s="49">
        <f t="shared" si="0"/>
        <v>0</v>
      </c>
      <c r="J2" s="49">
        <f t="shared" si="0"/>
        <v>1</v>
      </c>
      <c r="K2" s="49">
        <f t="shared" si="0"/>
        <v>0</v>
      </c>
      <c r="L2" s="49">
        <f t="shared" si="0"/>
        <v>0</v>
      </c>
    </row>
    <row r="3" spans="3:16">
      <c r="D3" s="40"/>
      <c r="E3"/>
      <c r="F3" s="48" t="s">
        <v>13</v>
      </c>
      <c r="G3" s="48" t="s">
        <v>14</v>
      </c>
      <c r="H3" s="48" t="s">
        <v>15</v>
      </c>
      <c r="I3" s="48" t="s">
        <v>16</v>
      </c>
      <c r="J3" s="48" t="s">
        <v>17</v>
      </c>
      <c r="K3" s="48" t="s">
        <v>18</v>
      </c>
      <c r="L3" s="48" t="s">
        <v>19</v>
      </c>
      <c r="M3" s="96" t="s">
        <v>30</v>
      </c>
      <c r="N3" s="96" t="s">
        <v>39</v>
      </c>
      <c r="O3" s="97" t="s">
        <v>31</v>
      </c>
      <c r="P3" s="40"/>
    </row>
    <row r="4" spans="3:16" ht="20.25">
      <c r="D4" s="40"/>
      <c r="E4" s="41" t="s">
        <v>38</v>
      </c>
      <c r="F4" s="42">
        <v>-9</v>
      </c>
      <c r="G4" s="43">
        <v>-7</v>
      </c>
      <c r="H4" s="43">
        <v>-8</v>
      </c>
      <c r="I4" s="43">
        <v>-8</v>
      </c>
      <c r="J4" s="43">
        <v>-6</v>
      </c>
      <c r="K4" s="43">
        <v>-9</v>
      </c>
      <c r="L4" s="43">
        <v>-1</v>
      </c>
      <c r="M4" s="85">
        <f>MAX($F4:$L4)</f>
        <v>-1</v>
      </c>
      <c r="N4" s="85">
        <v>0.1</v>
      </c>
      <c r="O4" s="86">
        <f>M4+0.1</f>
        <v>-0.9</v>
      </c>
      <c r="P4" s="40"/>
    </row>
    <row r="5" spans="3:16" ht="20.25">
      <c r="D5" s="40"/>
      <c r="E5" s="41" t="s">
        <v>9</v>
      </c>
      <c r="F5" s="44">
        <v>-1</v>
      </c>
      <c r="G5" s="45">
        <v>-4</v>
      </c>
      <c r="H5" s="45">
        <v>-2</v>
      </c>
      <c r="I5" s="45">
        <v>-3</v>
      </c>
      <c r="J5" s="45">
        <v>-3</v>
      </c>
      <c r="K5" s="45">
        <v>-2</v>
      </c>
      <c r="L5" s="45">
        <v>-8</v>
      </c>
      <c r="M5" s="85">
        <f>MAX($F5:$L5)</f>
        <v>-1</v>
      </c>
      <c r="N5" s="85">
        <v>0.1</v>
      </c>
      <c r="O5" s="86">
        <f>M5+0.1</f>
        <v>-0.9</v>
      </c>
      <c r="P5" s="40"/>
    </row>
    <row r="6" spans="3:16" ht="20.25">
      <c r="C6" s="87" t="s">
        <v>32</v>
      </c>
      <c r="D6" s="87" t="s">
        <v>33</v>
      </c>
      <c r="E6" s="88" t="s">
        <v>34</v>
      </c>
      <c r="F6" s="89">
        <f>$C$7*($O4-F4)</f>
        <v>3.2062500000000003</v>
      </c>
      <c r="G6" s="89">
        <f t="shared" ref="G6:L6" si="1">$C$7*($O4-G4)</f>
        <v>2.4145833333333333</v>
      </c>
      <c r="H6" s="89">
        <f t="shared" si="1"/>
        <v>2.8104166666666668</v>
      </c>
      <c r="I6" s="89">
        <f t="shared" si="1"/>
        <v>2.8104166666666668</v>
      </c>
      <c r="J6" s="89">
        <f t="shared" si="1"/>
        <v>2.0187500000000003</v>
      </c>
      <c r="K6" s="89">
        <f t="shared" si="1"/>
        <v>3.2062500000000003</v>
      </c>
      <c r="L6" s="89">
        <f t="shared" si="1"/>
        <v>3.9583333333333331E-2</v>
      </c>
      <c r="M6"/>
      <c r="N6" s="40"/>
      <c r="O6" s="40"/>
      <c r="P6" s="40"/>
    </row>
    <row r="7" spans="3:16" ht="20.25">
      <c r="C7" s="94">
        <f>Work_space!B26</f>
        <v>0.39583333333333337</v>
      </c>
      <c r="D7" s="95">
        <f>Work_space!B27</f>
        <v>0.60416666666666663</v>
      </c>
      <c r="E7" s="88" t="s">
        <v>35</v>
      </c>
      <c r="F7" s="90">
        <f>$D$7*($O$5-F5)</f>
        <v>6.0416666666666646E-2</v>
      </c>
      <c r="G7" s="90">
        <f t="shared" ref="G7:L7" si="2">$D$7*($O$5-G5)</f>
        <v>1.8729166666666666</v>
      </c>
      <c r="H7" s="90">
        <f t="shared" si="2"/>
        <v>0.6645833333333333</v>
      </c>
      <c r="I7" s="90">
        <f t="shared" si="2"/>
        <v>1.26875</v>
      </c>
      <c r="J7" s="90">
        <f t="shared" si="2"/>
        <v>1.26875</v>
      </c>
      <c r="K7" s="90">
        <f t="shared" si="2"/>
        <v>0.6645833333333333</v>
      </c>
      <c r="L7" s="90">
        <f t="shared" si="2"/>
        <v>4.2895833333333329</v>
      </c>
      <c r="M7"/>
      <c r="N7" s="40"/>
      <c r="O7" s="40"/>
      <c r="P7" s="40"/>
    </row>
    <row r="8" spans="3:16">
      <c r="D8" s="40"/>
      <c r="E8" s="90" t="s">
        <v>36</v>
      </c>
      <c r="F8" s="91">
        <f>MAX(F6,F7)</f>
        <v>3.2062500000000003</v>
      </c>
      <c r="G8" s="91">
        <f t="shared" ref="G8:L8" si="3">MAX(G6,G7)</f>
        <v>2.4145833333333333</v>
      </c>
      <c r="H8" s="91">
        <f t="shared" si="3"/>
        <v>2.8104166666666668</v>
      </c>
      <c r="I8" s="91">
        <f t="shared" si="3"/>
        <v>2.8104166666666668</v>
      </c>
      <c r="J8" s="91">
        <f t="shared" si="3"/>
        <v>2.0187500000000003</v>
      </c>
      <c r="K8" s="91">
        <f t="shared" si="3"/>
        <v>3.2062500000000003</v>
      </c>
      <c r="L8" s="91">
        <f t="shared" si="3"/>
        <v>4.2895833333333329</v>
      </c>
      <c r="M8" s="92">
        <f>MIN(F8:L8)</f>
        <v>2.0187500000000003</v>
      </c>
      <c r="N8" s="40"/>
      <c r="O8" s="40"/>
      <c r="P8" s="40"/>
    </row>
    <row r="9" spans="3:16">
      <c r="D9" s="40"/>
      <c r="E9" s="46"/>
      <c r="F9"/>
      <c r="G9"/>
      <c r="H9"/>
      <c r="I9"/>
      <c r="J9"/>
      <c r="K9"/>
      <c r="L9" s="40"/>
      <c r="M9" s="40"/>
      <c r="N9" s="40"/>
      <c r="O9" s="40"/>
      <c r="P9" s="40"/>
    </row>
    <row r="10" spans="3:16">
      <c r="D10" s="40"/>
      <c r="E10" s="46"/>
      <c r="F10"/>
      <c r="G10"/>
      <c r="H10"/>
      <c r="I10"/>
      <c r="J10"/>
      <c r="K10"/>
      <c r="L10" s="40"/>
      <c r="M10" s="40"/>
      <c r="N10" s="40"/>
      <c r="O10" s="40"/>
      <c r="P10" s="40"/>
    </row>
    <row r="11" spans="3:16">
      <c r="D11"/>
      <c r="E11"/>
      <c r="F11"/>
      <c r="G11"/>
      <c r="H11"/>
      <c r="I11"/>
      <c r="J11"/>
      <c r="K11"/>
      <c r="L11"/>
      <c r="M11" s="46"/>
      <c r="N11"/>
      <c r="O11" s="40"/>
      <c r="P11" s="40"/>
    </row>
    <row r="12" spans="3:16">
      <c r="D12"/>
      <c r="E12"/>
      <c r="F12"/>
      <c r="G12"/>
      <c r="H12"/>
      <c r="I12"/>
      <c r="J12"/>
      <c r="K12"/>
      <c r="L12"/>
      <c r="M12"/>
      <c r="N12"/>
      <c r="O12" s="46"/>
      <c r="P12" s="40"/>
    </row>
    <row r="13" spans="3:16">
      <c r="D13"/>
      <c r="E13"/>
      <c r="F13"/>
      <c r="G13"/>
      <c r="H13"/>
      <c r="I13"/>
      <c r="J13"/>
      <c r="K13"/>
      <c r="L13"/>
      <c r="M13"/>
      <c r="N13"/>
      <c r="O13" s="46"/>
      <c r="P13" s="40"/>
    </row>
    <row r="14" spans="3:16">
      <c r="D14"/>
      <c r="E14"/>
      <c r="F14"/>
      <c r="G14"/>
      <c r="H14"/>
      <c r="I14"/>
      <c r="J14"/>
      <c r="K14"/>
      <c r="L14"/>
      <c r="M14"/>
      <c r="N14"/>
      <c r="O14" s="40"/>
      <c r="P14" s="40"/>
    </row>
    <row r="15" spans="3:16">
      <c r="D15"/>
      <c r="E15"/>
      <c r="F15"/>
      <c r="G15"/>
      <c r="H15"/>
      <c r="I15"/>
      <c r="J15"/>
      <c r="K15"/>
      <c r="L15"/>
      <c r="M15"/>
      <c r="N15"/>
      <c r="O15" s="40"/>
      <c r="P15" s="40"/>
    </row>
    <row r="16" spans="3:16">
      <c r="D16"/>
      <c r="E16"/>
      <c r="F16"/>
      <c r="G16"/>
      <c r="H16"/>
      <c r="I16"/>
      <c r="J16"/>
      <c r="K16"/>
      <c r="L16"/>
      <c r="M16"/>
      <c r="N16"/>
      <c r="O16" s="46"/>
      <c r="P16" s="40"/>
    </row>
    <row r="17" spans="4:16">
      <c r="D17"/>
      <c r="E17"/>
      <c r="F17"/>
      <c r="G17"/>
      <c r="H17"/>
      <c r="I17"/>
      <c r="J17"/>
      <c r="K17"/>
      <c r="L17"/>
      <c r="M17"/>
      <c r="N17"/>
      <c r="O17" s="46"/>
      <c r="P17" s="40"/>
    </row>
    <row r="18" spans="4:16">
      <c r="D18"/>
      <c r="E18"/>
      <c r="F18"/>
      <c r="G18"/>
      <c r="H18"/>
      <c r="I18"/>
      <c r="J18"/>
      <c r="K18"/>
      <c r="L18"/>
      <c r="M18"/>
      <c r="N18"/>
      <c r="O18" s="46"/>
      <c r="P18" s="40"/>
    </row>
    <row r="19" spans="4:16">
      <c r="D19"/>
      <c r="E19"/>
      <c r="F19"/>
      <c r="G19"/>
      <c r="H19"/>
      <c r="I19"/>
      <c r="J19"/>
      <c r="K19"/>
      <c r="L19"/>
      <c r="M19"/>
      <c r="N19"/>
      <c r="O19" s="46"/>
      <c r="P19" s="40"/>
    </row>
    <row r="20" spans="4:16">
      <c r="D20"/>
      <c r="E20" s="3" t="s">
        <v>37</v>
      </c>
      <c r="F20"/>
      <c r="G20"/>
      <c r="H20"/>
      <c r="I20"/>
      <c r="J20"/>
      <c r="K20"/>
      <c r="L20"/>
      <c r="M20"/>
      <c r="N20"/>
      <c r="O20" s="46"/>
      <c r="P20" s="40"/>
    </row>
    <row r="21" spans="4:16">
      <c r="D21"/>
      <c r="E21"/>
      <c r="F21"/>
      <c r="G21"/>
      <c r="H21"/>
      <c r="I21"/>
      <c r="J21"/>
      <c r="K21"/>
      <c r="L21"/>
      <c r="M21"/>
      <c r="N21"/>
      <c r="O21" s="46"/>
      <c r="P21" s="40"/>
    </row>
    <row r="22" spans="4:16">
      <c r="D22"/>
      <c r="E22"/>
      <c r="F22"/>
      <c r="G22"/>
      <c r="H22"/>
      <c r="I22"/>
      <c r="J22"/>
      <c r="K22"/>
      <c r="L22"/>
      <c r="M22"/>
      <c r="N22"/>
      <c r="O22" s="46"/>
      <c r="P22" s="40"/>
    </row>
    <row r="23" spans="4:16">
      <c r="D23" s="40"/>
      <c r="E23" s="46"/>
      <c r="F23" s="40"/>
      <c r="G23" s="40"/>
      <c r="H23" s="40"/>
      <c r="I23" s="40"/>
      <c r="J23" s="40"/>
      <c r="K23" s="40"/>
      <c r="L23" s="40"/>
      <c r="M23" s="40"/>
      <c r="N23" s="40"/>
      <c r="O23" s="46"/>
      <c r="P23" s="40"/>
    </row>
  </sheetData>
  <phoneticPr fontId="3"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
  <sheetViews>
    <sheetView workbookViewId="0">
      <selection activeCell="B2" sqref="B2"/>
    </sheetView>
  </sheetViews>
  <sheetFormatPr defaultRowHeight="12.75"/>
  <cols>
    <col min="2" max="2" width="91.28515625" customWidth="1"/>
  </cols>
  <sheetData>
    <row r="1" spans="2:2" ht="13.5" thickBot="1"/>
    <row r="2" spans="2:2" ht="93" thickBot="1">
      <c r="B2" s="98"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AD38"/>
  <sheetViews>
    <sheetView topLeftCell="Q4" zoomScaleNormal="100" workbookViewId="0">
      <selection activeCell="V41" sqref="V41"/>
    </sheetView>
  </sheetViews>
  <sheetFormatPr defaultRowHeight="12.75"/>
  <cols>
    <col min="1" max="1" width="29.7109375" customWidth="1"/>
    <col min="2" max="2" width="9.7109375" customWidth="1"/>
  </cols>
  <sheetData>
    <row r="1" spans="1:3">
      <c r="A1" s="53" t="s">
        <v>2</v>
      </c>
      <c r="B1" s="53">
        <f>River_Crossing!O4</f>
        <v>-0.9</v>
      </c>
    </row>
    <row r="2" spans="1:3">
      <c r="A2" s="53" t="s">
        <v>3</v>
      </c>
      <c r="B2" s="53">
        <f>River_Crossing!O5</f>
        <v>-0.9</v>
      </c>
    </row>
    <row r="4" spans="1:3">
      <c r="A4" s="54" t="s">
        <v>20</v>
      </c>
      <c r="B4" s="54">
        <v>3</v>
      </c>
    </row>
    <row r="5" spans="1:3">
      <c r="A5" s="1"/>
      <c r="B5" s="1"/>
    </row>
    <row r="6" spans="1:3">
      <c r="A6" s="108" t="s">
        <v>21</v>
      </c>
      <c r="B6" s="108"/>
      <c r="C6" s="52"/>
    </row>
    <row r="7" spans="1:3">
      <c r="A7" s="53" t="s">
        <v>5</v>
      </c>
      <c r="B7" s="55">
        <f>DM_Interface!F5</f>
        <v>1</v>
      </c>
    </row>
    <row r="8" spans="1:3">
      <c r="A8" s="53" t="s">
        <v>4</v>
      </c>
      <c r="B8" s="55">
        <f>DM_Interface!M5</f>
        <v>1</v>
      </c>
    </row>
    <row r="9" spans="1:3">
      <c r="A9" s="53" t="s">
        <v>0</v>
      </c>
      <c r="B9" s="56">
        <f>1/B7</f>
        <v>1</v>
      </c>
    </row>
    <row r="10" spans="1:3">
      <c r="A10" s="53" t="s">
        <v>1</v>
      </c>
      <c r="B10" s="53">
        <f>1/B8</f>
        <v>1</v>
      </c>
    </row>
    <row r="11" spans="1:3">
      <c r="A11" s="53" t="s">
        <v>8</v>
      </c>
      <c r="B11" s="56">
        <f>SUM(B9:B10)</f>
        <v>2</v>
      </c>
    </row>
    <row r="12" spans="1:3">
      <c r="A12" s="54" t="s">
        <v>0</v>
      </c>
      <c r="B12" s="54">
        <f>B9/B11</f>
        <v>0.5</v>
      </c>
    </row>
    <row r="13" spans="1:3">
      <c r="A13" s="54" t="s">
        <v>1</v>
      </c>
      <c r="B13" s="54">
        <f>B10/B11</f>
        <v>0.5</v>
      </c>
    </row>
    <row r="14" spans="1:3">
      <c r="A14" s="1"/>
      <c r="B14" s="1"/>
    </row>
    <row r="15" spans="1:3">
      <c r="A15" s="108" t="s">
        <v>22</v>
      </c>
      <c r="B15" s="108"/>
      <c r="C15" s="52"/>
    </row>
    <row r="16" spans="1:3">
      <c r="A16" s="53" t="s">
        <v>6</v>
      </c>
      <c r="B16" s="56">
        <f>DM_Interface!F17</f>
        <v>2</v>
      </c>
    </row>
    <row r="17" spans="1:3">
      <c r="A17" s="53" t="s">
        <v>7</v>
      </c>
      <c r="B17" s="56">
        <f>DM_Interface!M17</f>
        <v>1</v>
      </c>
    </row>
    <row r="18" spans="1:3">
      <c r="A18" s="53" t="s">
        <v>5</v>
      </c>
      <c r="B18" s="56">
        <f>B1-B16</f>
        <v>-2.9</v>
      </c>
    </row>
    <row r="19" spans="1:3">
      <c r="A19" s="53" t="s">
        <v>4</v>
      </c>
      <c r="B19" s="56">
        <f>B2-B17</f>
        <v>-1.9</v>
      </c>
    </row>
    <row r="20" spans="1:3">
      <c r="A20" s="53" t="s">
        <v>0</v>
      </c>
      <c r="B20" s="56">
        <f>1/(B1-B16)</f>
        <v>-0.34482758620689657</v>
      </c>
    </row>
    <row r="21" spans="1:3">
      <c r="A21" s="53" t="s">
        <v>1</v>
      </c>
      <c r="B21" s="56">
        <f>1/(B2-B17)</f>
        <v>-0.52631578947368418</v>
      </c>
    </row>
    <row r="22" spans="1:3">
      <c r="A22" s="53" t="s">
        <v>8</v>
      </c>
      <c r="B22" s="56">
        <f>SUM(B20:B21)</f>
        <v>-0.87114337568058076</v>
      </c>
    </row>
    <row r="23" spans="1:3">
      <c r="A23" s="54" t="s">
        <v>0</v>
      </c>
      <c r="B23" s="57">
        <f>B20/B22</f>
        <v>0.39583333333333337</v>
      </c>
    </row>
    <row r="24" spans="1:3">
      <c r="A24" s="54" t="s">
        <v>1</v>
      </c>
      <c r="B24" s="57">
        <f>B21/B22</f>
        <v>0.60416666666666663</v>
      </c>
      <c r="C24" s="61">
        <f>SUM(B23:B24)</f>
        <v>1</v>
      </c>
    </row>
    <row r="26" spans="1:3">
      <c r="A26" s="58" t="s">
        <v>0</v>
      </c>
      <c r="B26" s="59">
        <f>IF(B4=1,B12,IF(B4=2,DM_Interface!F11, IF(B4=3,Work_space!B23)))</f>
        <v>0.39583333333333337</v>
      </c>
    </row>
    <row r="27" spans="1:3">
      <c r="A27" s="58" t="s">
        <v>1</v>
      </c>
      <c r="B27" s="59">
        <f>IF(B4=1,B13,IF(B4=2,DM_Interface!M11, IF(B4=3,Work_space!B24)))</f>
        <v>0.60416666666666663</v>
      </c>
    </row>
    <row r="28" spans="1:3">
      <c r="A28" s="53" t="s">
        <v>5</v>
      </c>
      <c r="B28" s="56">
        <f>1/B26</f>
        <v>2.5263157894736841</v>
      </c>
    </row>
    <row r="29" spans="1:3">
      <c r="A29" s="53" t="s">
        <v>4</v>
      </c>
      <c r="B29" s="56">
        <f>1/B27</f>
        <v>1.6551724137931036</v>
      </c>
    </row>
    <row r="30" spans="1:3">
      <c r="A30" s="53" t="s">
        <v>8</v>
      </c>
      <c r="B30" s="56">
        <f>SUM(B28:B29)</f>
        <v>4.1814882032667882</v>
      </c>
    </row>
    <row r="31" spans="1:3">
      <c r="A31" s="53" t="s">
        <v>5</v>
      </c>
      <c r="B31" s="56">
        <f>B28/B30</f>
        <v>0.60416666666666652</v>
      </c>
    </row>
    <row r="32" spans="1:3">
      <c r="A32" s="53" t="s">
        <v>4</v>
      </c>
      <c r="B32" s="56">
        <f>B29/B30</f>
        <v>0.39583333333333331</v>
      </c>
    </row>
    <row r="34" spans="1:30">
      <c r="A34" s="53"/>
      <c r="B34" s="60">
        <f>1/10</f>
        <v>0.1</v>
      </c>
      <c r="C34" s="60">
        <v>0.5</v>
      </c>
      <c r="D34" s="60">
        <v>0.9</v>
      </c>
      <c r="E34" s="60">
        <v>1.3</v>
      </c>
      <c r="F34" s="60">
        <v>1.7</v>
      </c>
      <c r="G34" s="60">
        <v>2.1</v>
      </c>
      <c r="H34" s="60">
        <v>2.5</v>
      </c>
      <c r="I34" s="60">
        <v>2.9</v>
      </c>
      <c r="J34" s="60">
        <v>3.3</v>
      </c>
      <c r="K34" s="60">
        <v>3.7</v>
      </c>
      <c r="L34" s="60">
        <v>4.0999999999999996</v>
      </c>
      <c r="M34" s="60">
        <v>4.5</v>
      </c>
      <c r="N34" s="60">
        <v>4.9000000000000004</v>
      </c>
      <c r="O34" s="60">
        <v>5.3</v>
      </c>
      <c r="P34" s="60">
        <v>5.7</v>
      </c>
      <c r="Q34" s="60">
        <v>6.1</v>
      </c>
      <c r="R34" s="60">
        <v>6.5</v>
      </c>
      <c r="S34" s="60">
        <v>6.9</v>
      </c>
      <c r="T34" s="60">
        <v>7.3</v>
      </c>
      <c r="U34" s="60">
        <v>7.7</v>
      </c>
      <c r="V34" s="60">
        <v>8.1</v>
      </c>
      <c r="W34" s="60">
        <v>8.5</v>
      </c>
      <c r="X34" s="60">
        <v>8.9</v>
      </c>
      <c r="Y34" s="60">
        <v>9.3000000000000007</v>
      </c>
      <c r="Z34" s="60">
        <v>9.6999999999999993</v>
      </c>
      <c r="AA34" s="60">
        <v>10.1</v>
      </c>
      <c r="AB34" s="60">
        <v>10.5</v>
      </c>
      <c r="AC34" s="60">
        <v>10.9</v>
      </c>
      <c r="AD34" s="60">
        <v>1.1299999999999999</v>
      </c>
    </row>
    <row r="35" spans="1:30">
      <c r="A35" s="107" t="s">
        <v>23</v>
      </c>
      <c r="B35" s="51">
        <f>River_Crossing!$O$4-B34*$B$31</f>
        <v>-0.9604166666666667</v>
      </c>
      <c r="C35" s="51">
        <f>River_Crossing!$O$4-C34*$B$31</f>
        <v>-1.2020833333333334</v>
      </c>
      <c r="D35" s="51">
        <f>River_Crossing!$O$4-D34*$B$31</f>
        <v>-1.4437499999999999</v>
      </c>
      <c r="E35" s="51">
        <f>River_Crossing!$O$4-E34*$B$31</f>
        <v>-1.6854166666666666</v>
      </c>
      <c r="F35" s="51">
        <f>River_Crossing!$O$4-F34*$B$31</f>
        <v>-1.927083333333333</v>
      </c>
      <c r="G35" s="51">
        <f>River_Crossing!$O$4-G34*$B$31</f>
        <v>-2.1687499999999997</v>
      </c>
      <c r="H35" s="51">
        <f>River_Crossing!$O$4-H34*$B$31</f>
        <v>-2.4104166666666664</v>
      </c>
      <c r="I35" s="51">
        <f>River_Crossing!$O$4-I34*$B$31</f>
        <v>-2.6520833333333327</v>
      </c>
      <c r="J35" s="51">
        <f>River_Crossing!$O$4-J34*$B$31</f>
        <v>-2.8937499999999994</v>
      </c>
      <c r="K35" s="51">
        <f>River_Crossing!$O$4-K34*$B$31</f>
        <v>-3.1354166666666661</v>
      </c>
      <c r="L35" s="51">
        <f>River_Crossing!$O$4-L34*$B$31</f>
        <v>-3.3770833333333323</v>
      </c>
      <c r="M35" s="51">
        <f>River_Crossing!$O$4-M34*$B$31</f>
        <v>-3.618749999999999</v>
      </c>
      <c r="N35" s="51">
        <f>River_Crossing!$O$4-N34*$B$31</f>
        <v>-3.8604166666666662</v>
      </c>
      <c r="O35" s="51">
        <f>River_Crossing!$O$4-O34*$B$31</f>
        <v>-4.1020833333333329</v>
      </c>
      <c r="P35" s="51">
        <f>River_Crossing!$O$4-P34*$B$31</f>
        <v>-4.3437499999999991</v>
      </c>
      <c r="Q35" s="51">
        <f>River_Crossing!$O$4-Q34*$B$31</f>
        <v>-4.5854166666666654</v>
      </c>
      <c r="R35" s="51">
        <f>River_Crossing!$O$4-R34*$B$31</f>
        <v>-4.8270833333333325</v>
      </c>
      <c r="S35" s="51">
        <f>River_Crossing!$O$4-S34*$B$31</f>
        <v>-5.0687499999999996</v>
      </c>
      <c r="T35" s="51">
        <f>River_Crossing!$O$4-T34*$B$31</f>
        <v>-5.3104166666666659</v>
      </c>
      <c r="U35" s="51">
        <f>River_Crossing!$O$4-U34*$B$31</f>
        <v>-5.552083333333333</v>
      </c>
      <c r="V35" s="51">
        <f>River_Crossing!$O$4-V34*$B$31</f>
        <v>-5.7937499999999993</v>
      </c>
      <c r="W35" s="51">
        <f>River_Crossing!$O$4-W34*$B$31</f>
        <v>-6.0354166666666655</v>
      </c>
      <c r="X35" s="51">
        <f>River_Crossing!$O$4-X34*$B$31</f>
        <v>-6.2770833333333327</v>
      </c>
      <c r="Y35" s="51">
        <f>River_Crossing!$O$4-Y34*$B$31</f>
        <v>-6.5187499999999998</v>
      </c>
      <c r="Z35" s="51">
        <f>River_Crossing!$O$4-Z34*$B$31</f>
        <v>-6.7604166666666652</v>
      </c>
      <c r="AA35" s="51">
        <f>River_Crossing!$O$4-AA34*$B$31</f>
        <v>-7.0020833333333323</v>
      </c>
      <c r="AB35" s="51">
        <f>River_Crossing!$O$4-AB34*$B$31</f>
        <v>-7.2437499999999986</v>
      </c>
      <c r="AC35" s="51">
        <f>River_Crossing!$O$4-AC34*$B$31</f>
        <v>-7.4854166666666657</v>
      </c>
      <c r="AD35" s="51">
        <f>River_Crossing!$O$4-AD34*$B$31</f>
        <v>-1.5827083333333332</v>
      </c>
    </row>
    <row r="36" spans="1:30">
      <c r="A36" s="107"/>
      <c r="B36" s="51">
        <f>River_Crossing!$O$5-B34*$B$32</f>
        <v>-0.93958333333333333</v>
      </c>
      <c r="C36" s="51">
        <f>River_Crossing!$O$5-C34*$B$32</f>
        <v>-1.0979166666666667</v>
      </c>
      <c r="D36" s="51">
        <f>River_Crossing!$O$5-D34*$B$32</f>
        <v>-1.2562500000000001</v>
      </c>
      <c r="E36" s="51">
        <f>River_Crossing!$O$5-E34*$B$32</f>
        <v>-1.4145833333333333</v>
      </c>
      <c r="F36" s="51">
        <f>River_Crossing!$O$5-F34*$B$32</f>
        <v>-1.5729166666666665</v>
      </c>
      <c r="G36" s="51">
        <f>River_Crossing!$O$5-G34*$B$32</f>
        <v>-1.7312500000000002</v>
      </c>
      <c r="H36" s="51">
        <f>River_Crossing!$O$5-H34*$B$32</f>
        <v>-1.8895833333333334</v>
      </c>
      <c r="I36" s="51">
        <f>River_Crossing!$O$5-I34*$B$32</f>
        <v>-2.0479166666666666</v>
      </c>
      <c r="J36" s="51">
        <f>River_Crossing!$O$5-J34*$B$32</f>
        <v>-2.2062499999999998</v>
      </c>
      <c r="K36" s="51">
        <f>River_Crossing!$O$5-K34*$B$32</f>
        <v>-2.3645833333333335</v>
      </c>
      <c r="L36" s="51">
        <f>River_Crossing!$O$5-L34*$B$32</f>
        <v>-2.5229166666666663</v>
      </c>
      <c r="M36" s="51">
        <f>River_Crossing!$O$5-M34*$B$32</f>
        <v>-2.6812499999999999</v>
      </c>
      <c r="N36" s="51">
        <f>River_Crossing!$O$5-N34*$B$32</f>
        <v>-2.8395833333333336</v>
      </c>
      <c r="O36" s="51">
        <f>River_Crossing!$O$5-O34*$B$32</f>
        <v>-2.9979166666666663</v>
      </c>
      <c r="P36" s="51">
        <f>River_Crossing!$O$5-P34*$B$32</f>
        <v>-3.15625</v>
      </c>
      <c r="Q36" s="51">
        <f>River_Crossing!$O$5-Q34*$B$32</f>
        <v>-3.3145833333333328</v>
      </c>
      <c r="R36" s="51">
        <f>River_Crossing!$O$5-R34*$B$32</f>
        <v>-3.4729166666666664</v>
      </c>
      <c r="S36" s="51">
        <f>River_Crossing!$O$5-S34*$B$32</f>
        <v>-3.6312500000000001</v>
      </c>
      <c r="T36" s="51">
        <f>River_Crossing!$O$5-T34*$B$32</f>
        <v>-3.7895833333333329</v>
      </c>
      <c r="U36" s="51">
        <f>River_Crossing!$O$5-U34*$B$32</f>
        <v>-3.9479166666666665</v>
      </c>
      <c r="V36" s="51">
        <f>River_Crossing!$O$5-V34*$B$32</f>
        <v>-4.1062500000000002</v>
      </c>
      <c r="W36" s="51">
        <f>River_Crossing!$O$5-W34*$B$32</f>
        <v>-4.2645833333333334</v>
      </c>
      <c r="X36" s="51">
        <f>River_Crossing!$O$5-X34*$B$32</f>
        <v>-4.4229166666666666</v>
      </c>
      <c r="Y36" s="51">
        <f>River_Crossing!$O$5-Y34*$B$32</f>
        <v>-4.5812499999999998</v>
      </c>
      <c r="Z36" s="51">
        <f>River_Crossing!$O$5-Z34*$B$32</f>
        <v>-4.739583333333333</v>
      </c>
      <c r="AA36" s="51">
        <f>River_Crossing!$O$5-AA34*$B$32</f>
        <v>-4.8979166666666663</v>
      </c>
      <c r="AB36" s="51">
        <f>River_Crossing!$O$5-AB34*$B$32</f>
        <v>-5.0562500000000004</v>
      </c>
      <c r="AC36" s="51">
        <f>River_Crossing!$O$5-AC34*$B$32</f>
        <v>-5.2145833333333336</v>
      </c>
      <c r="AD36" s="51">
        <f>River_Crossing!$O$5-AD34*$B$32</f>
        <v>-1.3472916666666666</v>
      </c>
    </row>
    <row r="37" spans="1:30" s="4" customFormat="1">
      <c r="A37" s="107" t="s">
        <v>10</v>
      </c>
      <c r="B37" s="51">
        <f>$B$31*B34</f>
        <v>6.0416666666666653E-2</v>
      </c>
      <c r="C37" s="51">
        <f t="shared" ref="C37:U37" si="0">$B$31*C34</f>
        <v>0.30208333333333326</v>
      </c>
      <c r="D37" s="51">
        <f t="shared" si="0"/>
        <v>0.54374999999999984</v>
      </c>
      <c r="E37" s="51">
        <f t="shared" si="0"/>
        <v>0.78541666666666654</v>
      </c>
      <c r="F37" s="51">
        <f t="shared" si="0"/>
        <v>1.0270833333333331</v>
      </c>
      <c r="G37" s="51">
        <f t="shared" si="0"/>
        <v>1.2687499999999998</v>
      </c>
      <c r="H37" s="51">
        <f t="shared" si="0"/>
        <v>1.5104166666666663</v>
      </c>
      <c r="I37" s="51">
        <f t="shared" si="0"/>
        <v>1.7520833333333328</v>
      </c>
      <c r="J37" s="51">
        <f t="shared" si="0"/>
        <v>1.9937499999999995</v>
      </c>
      <c r="K37" s="51">
        <f t="shared" si="0"/>
        <v>2.2354166666666662</v>
      </c>
      <c r="L37" s="51">
        <f t="shared" si="0"/>
        <v>2.4770833333333324</v>
      </c>
      <c r="M37" s="51">
        <f t="shared" si="0"/>
        <v>2.7187499999999991</v>
      </c>
      <c r="N37" s="51">
        <f t="shared" si="0"/>
        <v>2.9604166666666663</v>
      </c>
      <c r="O37" s="51">
        <f t="shared" si="0"/>
        <v>3.2020833333333325</v>
      </c>
      <c r="P37" s="51">
        <f t="shared" si="0"/>
        <v>3.4437499999999992</v>
      </c>
      <c r="Q37" s="51">
        <f t="shared" si="0"/>
        <v>3.6854166666666655</v>
      </c>
      <c r="R37" s="51">
        <f t="shared" si="0"/>
        <v>3.9270833333333321</v>
      </c>
      <c r="S37" s="51">
        <f t="shared" si="0"/>
        <v>4.1687499999999993</v>
      </c>
      <c r="T37" s="51">
        <f t="shared" si="0"/>
        <v>4.4104166666666655</v>
      </c>
      <c r="U37" s="51">
        <f t="shared" si="0"/>
        <v>4.6520833333333327</v>
      </c>
      <c r="V37" s="51">
        <f t="shared" ref="V37:AD37" si="1">$B$31*V34</f>
        <v>4.8937499999999989</v>
      </c>
      <c r="W37" s="51">
        <f t="shared" si="1"/>
        <v>5.1354166666666652</v>
      </c>
      <c r="X37" s="51">
        <f t="shared" si="1"/>
        <v>5.3770833333333323</v>
      </c>
      <c r="Y37" s="51">
        <f t="shared" si="1"/>
        <v>5.6187499999999995</v>
      </c>
      <c r="Z37" s="51">
        <f t="shared" si="1"/>
        <v>5.8604166666666648</v>
      </c>
      <c r="AA37" s="51">
        <f t="shared" si="1"/>
        <v>6.102083333333332</v>
      </c>
      <c r="AB37" s="51">
        <f t="shared" si="1"/>
        <v>6.3437499999999982</v>
      </c>
      <c r="AC37" s="51">
        <f t="shared" si="1"/>
        <v>6.5854166666666654</v>
      </c>
      <c r="AD37" s="51">
        <f t="shared" si="1"/>
        <v>0.68270833333333314</v>
      </c>
    </row>
    <row r="38" spans="1:30" s="4" customFormat="1">
      <c r="A38" s="107"/>
      <c r="B38" s="51">
        <f>$B$32*B34</f>
        <v>3.9583333333333331E-2</v>
      </c>
      <c r="C38" s="51">
        <f t="shared" ref="C38:U38" si="2">$B$32*C34</f>
        <v>0.19791666666666666</v>
      </c>
      <c r="D38" s="51">
        <f t="shared" si="2"/>
        <v>0.35625000000000001</v>
      </c>
      <c r="E38" s="51">
        <f t="shared" si="2"/>
        <v>0.51458333333333328</v>
      </c>
      <c r="F38" s="51">
        <f t="shared" si="2"/>
        <v>0.67291666666666661</v>
      </c>
      <c r="G38" s="51">
        <f t="shared" si="2"/>
        <v>0.83125000000000004</v>
      </c>
      <c r="H38" s="51">
        <f t="shared" si="2"/>
        <v>0.98958333333333326</v>
      </c>
      <c r="I38" s="51">
        <f t="shared" si="2"/>
        <v>1.1479166666666665</v>
      </c>
      <c r="J38" s="51">
        <f t="shared" si="2"/>
        <v>1.3062499999999999</v>
      </c>
      <c r="K38" s="51">
        <f t="shared" si="2"/>
        <v>1.4645833333333333</v>
      </c>
      <c r="L38" s="51">
        <f t="shared" si="2"/>
        <v>1.6229166666666663</v>
      </c>
      <c r="M38" s="51">
        <f t="shared" si="2"/>
        <v>1.78125</v>
      </c>
      <c r="N38" s="51">
        <f t="shared" si="2"/>
        <v>1.9395833333333334</v>
      </c>
      <c r="O38" s="51">
        <f t="shared" si="2"/>
        <v>2.0979166666666664</v>
      </c>
      <c r="P38" s="51">
        <f t="shared" si="2"/>
        <v>2.2562500000000001</v>
      </c>
      <c r="Q38" s="51">
        <f t="shared" si="2"/>
        <v>2.4145833333333329</v>
      </c>
      <c r="R38" s="51">
        <f t="shared" si="2"/>
        <v>2.5729166666666665</v>
      </c>
      <c r="S38" s="51">
        <f t="shared" si="2"/>
        <v>2.7312500000000002</v>
      </c>
      <c r="T38" s="51">
        <f t="shared" si="2"/>
        <v>2.8895833333333329</v>
      </c>
      <c r="U38" s="51">
        <f t="shared" si="2"/>
        <v>3.0479166666666666</v>
      </c>
      <c r="V38" s="51">
        <f t="shared" ref="V38:AD38" si="3">$B$32*V34</f>
        <v>3.2062499999999998</v>
      </c>
      <c r="W38" s="51">
        <f t="shared" si="3"/>
        <v>3.364583333333333</v>
      </c>
      <c r="X38" s="51">
        <f t="shared" si="3"/>
        <v>3.5229166666666667</v>
      </c>
      <c r="Y38" s="51">
        <f t="shared" si="3"/>
        <v>3.6812499999999999</v>
      </c>
      <c r="Z38" s="51">
        <f t="shared" si="3"/>
        <v>3.8395833333333327</v>
      </c>
      <c r="AA38" s="51">
        <f t="shared" si="3"/>
        <v>3.9979166666666663</v>
      </c>
      <c r="AB38" s="51">
        <f t="shared" si="3"/>
        <v>4.15625</v>
      </c>
      <c r="AC38" s="51">
        <f t="shared" si="3"/>
        <v>4.3145833333333332</v>
      </c>
      <c r="AD38" s="51">
        <f t="shared" si="3"/>
        <v>0.44729166666666659</v>
      </c>
    </row>
  </sheetData>
  <mergeCells count="4">
    <mergeCell ref="A35:A36"/>
    <mergeCell ref="A37:A38"/>
    <mergeCell ref="A6:B6"/>
    <mergeCell ref="A15:B15"/>
  </mergeCells>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DM_Interface</vt:lpstr>
      <vt:lpstr>River_Crossing</vt:lpstr>
      <vt:lpstr>Remark to River_Crossing</vt:lpstr>
      <vt:lpstr>Work_space</vt:lpstr>
    </vt:vector>
  </TitlesOfParts>
  <Company>WIT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Bednarczuk</dc:creator>
  <cp:lastModifiedBy>Ignacy</cp:lastModifiedBy>
  <dcterms:created xsi:type="dcterms:W3CDTF">2008-05-19T15:58:30Z</dcterms:created>
  <dcterms:modified xsi:type="dcterms:W3CDTF">2017-01-06T16:38:52Z</dcterms:modified>
</cp:coreProperties>
</file>