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Ignacy\Documents\Aaa\IBS\WWW_strony_wlasne\Kaliszewski_strona_wlasna\MCDM_by_MO\"/>
    </mc:Choice>
  </mc:AlternateContent>
  <bookViews>
    <workbookView xWindow="0" yWindow="0" windowWidth="19200" windowHeight="12885" activeTab="3"/>
  </bookViews>
  <sheets>
    <sheet name="DM_Interface" sheetId="7" r:id="rId1"/>
    <sheet name="Project_portfolio" sheetId="5" r:id="rId2"/>
    <sheet name="Remark to Project_Portfolio" sheetId="9" r:id="rId3"/>
    <sheet name="Work_space" sheetId="6" r:id="rId4"/>
  </sheets>
  <definedNames>
    <definedName name="solver_adj" localSheetId="0" hidden="1">DM_Interface!$F$3:$L$3</definedName>
    <definedName name="solver_adj" localSheetId="1" hidden="1">Project_portfolio!$F$3:$L$3</definedName>
    <definedName name="solver_cvg" localSheetId="1" hidden="1">0.0001</definedName>
    <definedName name="solver_drv" localSheetId="1" hidden="1">1</definedName>
    <definedName name="solver_eng" localSheetId="0" hidden="1">1</definedName>
    <definedName name="solver_eng" localSheetId="1" hidden="1">1</definedName>
    <definedName name="solver_est" localSheetId="1" hidden="1">1</definedName>
    <definedName name="solver_itr" localSheetId="1" hidden="1">100</definedName>
    <definedName name="solver_lhs1" localSheetId="1" hidden="1">Project_portfolio!$M$6</definedName>
    <definedName name="solver_lhs2" localSheetId="1" hidden="1">Project_portfolio!$F$3:$L$3</definedName>
    <definedName name="solver_lin" localSheetId="1" hidden="1">2</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2</definedName>
    <definedName name="solver_nod" localSheetId="1" hidden="1">2147483647</definedName>
    <definedName name="solver_num" localSheetId="1" hidden="1">2</definedName>
    <definedName name="solver_nwt" localSheetId="1" hidden="1">1</definedName>
    <definedName name="solver_opt" localSheetId="0" hidden="1">DM_Interface!$F$10</definedName>
    <definedName name="solver_opt" localSheetId="1" hidden="1">Project_portfolio!$F$10</definedName>
    <definedName name="solver_pre" localSheetId="1" hidden="1">0.000001</definedName>
    <definedName name="solver_rbv" localSheetId="1" hidden="1">1</definedName>
    <definedName name="solver_rel1" localSheetId="1" hidden="1">1</definedName>
    <definedName name="solver_rel2" localSheetId="1" hidden="1">5</definedName>
    <definedName name="solver_rhs1" localSheetId="1" hidden="1">Project_portfolio!$N$6</definedName>
    <definedName name="solver_rhs2" localSheetId="1" hidden="1">binarna</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100</definedName>
    <definedName name="solver_tol" localSheetId="1" hidden="1">0.01</definedName>
    <definedName name="solver_typ" localSheetId="0" hidden="1">2</definedName>
    <definedName name="solver_typ" localSheetId="1" hidden="1">2</definedName>
    <definedName name="solver_val" localSheetId="0" hidden="1">0</definedName>
    <definedName name="solver_val" localSheetId="1" hidden="1">0</definedName>
    <definedName name="solver_ver" localSheetId="1" hidden="1">3</definedName>
  </definedNames>
  <calcPr calcId="152511"/>
</workbook>
</file>

<file path=xl/calcChain.xml><?xml version="1.0" encoding="utf-8"?>
<calcChain xmlns="http://schemas.openxmlformats.org/spreadsheetml/2006/main">
  <c r="B12" i="6" l="1"/>
  <c r="B6" i="6" l="1"/>
  <c r="B5" i="6"/>
  <c r="P5" i="5"/>
  <c r="P4" i="5"/>
  <c r="B13" i="7" s="1"/>
  <c r="C13" i="7"/>
  <c r="F11" i="7" l="1"/>
  <c r="M11" i="7" s="1"/>
  <c r="B21" i="6"/>
  <c r="B20" i="6"/>
  <c r="B11" i="6"/>
  <c r="B13" i="6" s="1"/>
  <c r="B14" i="6"/>
  <c r="M5" i="5"/>
  <c r="M6" i="5"/>
  <c r="M4" i="5"/>
  <c r="B23" i="6" l="1"/>
  <c r="B25" i="6" s="1"/>
  <c r="B22" i="6"/>
  <c r="B24" i="6" s="1"/>
  <c r="B15" i="6"/>
  <c r="B16" i="6" s="1"/>
  <c r="B26" i="6" l="1"/>
  <c r="B28" i="6" s="1"/>
  <c r="B27" i="6"/>
  <c r="C28" i="6" s="1"/>
  <c r="B17" i="6"/>
  <c r="C17" i="6" s="1"/>
  <c r="B30" i="6" l="1"/>
  <c r="B32" i="6" l="1"/>
  <c r="C9" i="5"/>
  <c r="B31" i="6"/>
  <c r="B33" i="6" s="1"/>
  <c r="F8" i="5" l="1"/>
  <c r="D9" i="5"/>
  <c r="F9" i="5" s="1"/>
  <c r="B34" i="6"/>
  <c r="B35" i="6" s="1"/>
  <c r="C39" i="6" l="1"/>
  <c r="G39" i="6"/>
  <c r="K39" i="6"/>
  <c r="O39" i="6"/>
  <c r="S39" i="6"/>
  <c r="W39" i="6"/>
  <c r="AA39" i="6"/>
  <c r="B39" i="6"/>
  <c r="D39" i="6"/>
  <c r="H39" i="6"/>
  <c r="L39" i="6"/>
  <c r="P39" i="6"/>
  <c r="T39" i="6"/>
  <c r="X39" i="6"/>
  <c r="AB39" i="6"/>
  <c r="E39" i="6"/>
  <c r="I39" i="6"/>
  <c r="M39" i="6"/>
  <c r="Q39" i="6"/>
  <c r="U39" i="6"/>
  <c r="Y39" i="6"/>
  <c r="AC39" i="6"/>
  <c r="F39" i="6"/>
  <c r="J39" i="6"/>
  <c r="N39" i="6"/>
  <c r="R39" i="6"/>
  <c r="V39" i="6"/>
  <c r="Z39" i="6"/>
  <c r="AD39" i="6"/>
  <c r="F10" i="5"/>
  <c r="M41" i="6"/>
  <c r="B41" i="6"/>
  <c r="AA41" i="6"/>
  <c r="U41" i="6"/>
  <c r="L41" i="6"/>
  <c r="C41" i="6"/>
  <c r="B16" i="7"/>
  <c r="V41" i="6"/>
  <c r="Y41" i="6"/>
  <c r="O41" i="6"/>
  <c r="AB41" i="6"/>
  <c r="F41" i="6"/>
  <c r="AC41" i="6"/>
  <c r="H41" i="6"/>
  <c r="G41" i="6"/>
  <c r="E41" i="6"/>
  <c r="AD41" i="6"/>
  <c r="R41" i="6"/>
  <c r="S41" i="6"/>
  <c r="T41" i="6"/>
  <c r="P41" i="6"/>
  <c r="N41" i="6"/>
  <c r="D41" i="6"/>
  <c r="W41" i="6"/>
  <c r="K41" i="6"/>
  <c r="I41" i="6"/>
  <c r="X41" i="6"/>
  <c r="Z41" i="6"/>
  <c r="J41" i="6"/>
  <c r="Q41" i="6"/>
  <c r="B36" i="6"/>
  <c r="C36" i="6" l="1"/>
  <c r="O40" i="6"/>
  <c r="D40" i="6"/>
  <c r="H40" i="6"/>
  <c r="L40" i="6"/>
  <c r="P40" i="6"/>
  <c r="T40" i="6"/>
  <c r="X40" i="6"/>
  <c r="AB40" i="6"/>
  <c r="E40" i="6"/>
  <c r="I40" i="6"/>
  <c r="M40" i="6"/>
  <c r="Q40" i="6"/>
  <c r="U40" i="6"/>
  <c r="Y40" i="6"/>
  <c r="AC40" i="6"/>
  <c r="F40" i="6"/>
  <c r="J40" i="6"/>
  <c r="N40" i="6"/>
  <c r="R40" i="6"/>
  <c r="V40" i="6"/>
  <c r="Z40" i="6"/>
  <c r="AD40" i="6"/>
  <c r="C40" i="6"/>
  <c r="G40" i="6"/>
  <c r="K40" i="6"/>
  <c r="S40" i="6"/>
  <c r="W40" i="6"/>
  <c r="AA40" i="6"/>
  <c r="B40" i="6"/>
  <c r="C16" i="7"/>
  <c r="AD42" i="6"/>
  <c r="AB42" i="6"/>
  <c r="Q42" i="6"/>
  <c r="U42" i="6"/>
  <c r="M42" i="6"/>
  <c r="W42" i="6"/>
  <c r="F42" i="6"/>
  <c r="K42" i="6"/>
  <c r="E42" i="6"/>
  <c r="D42" i="6"/>
  <c r="C42" i="6"/>
  <c r="N42" i="6"/>
  <c r="S42" i="6"/>
  <c r="T42" i="6"/>
  <c r="J42" i="6"/>
  <c r="P42" i="6"/>
  <c r="H42" i="6"/>
  <c r="Z42" i="6"/>
  <c r="O42" i="6"/>
  <c r="R42" i="6"/>
  <c r="I42" i="6"/>
  <c r="Y42" i="6"/>
  <c r="AC42" i="6"/>
  <c r="L42" i="6"/>
  <c r="G42" i="6"/>
  <c r="B42" i="6"/>
  <c r="X42" i="6"/>
  <c r="AA42" i="6"/>
  <c r="V42" i="6"/>
</calcChain>
</file>

<file path=xl/connections.xml><?xml version="1.0" encoding="utf-8"?>
<connections xmlns="http://schemas.openxmlformats.org/spreadsheetml/2006/main">
  <connection id="1" odcFile="C:\Program Files (x86)\Microsoft Office\Office14\QUERIES\Kursy giełdowe MSN MoneyCentral Investor.iqy" name="Kursy giełdowe MSN MoneyCentral Investor" type="4" refreshedVersion="0" background="1">
    <webPr parsePre="1" consecutive="1" url="http://moneycentral.msn.com/investor/external/excel/quotes.asp?SYMBOL=[&quot;QUOTE0&quot;,&quot;Wprowadź giełdę, fundusz lub inne symbole MS Investor oddzielone przecinkami.&quot;]" htmlFormat="all"/>
    <parameters count="1">
      <parameter name="QUOTE0" prompt="Wprowadź giełdę, fundusz lub inne symbole MS Investor oddzielone przecinkami."/>
    </parameters>
  </connection>
</connections>
</file>

<file path=xl/sharedStrings.xml><?xml version="1.0" encoding="utf-8"?>
<sst xmlns="http://schemas.openxmlformats.org/spreadsheetml/2006/main" count="63" uniqueCount="46">
  <si>
    <r>
      <t>a</t>
    </r>
    <r>
      <rPr>
        <b/>
        <i/>
        <vertAlign val="subscript"/>
        <sz val="12"/>
        <color indexed="8"/>
        <rFont val="Czcionka tekstu podstawowego"/>
        <charset val="238"/>
      </rPr>
      <t>i</t>
    </r>
  </si>
  <si>
    <r>
      <t>x</t>
    </r>
    <r>
      <rPr>
        <b/>
        <vertAlign val="subscript"/>
        <sz val="12"/>
        <color indexed="8"/>
        <rFont val="Czcionka tekstu podstawowego"/>
        <charset val="238"/>
      </rPr>
      <t>1</t>
    </r>
  </si>
  <si>
    <r>
      <t>x</t>
    </r>
    <r>
      <rPr>
        <b/>
        <vertAlign val="subscript"/>
        <sz val="12"/>
        <color indexed="8"/>
        <rFont val="Czcionka tekstu podstawowego"/>
        <charset val="238"/>
      </rPr>
      <t>2</t>
    </r>
    <r>
      <rPr>
        <sz val="11"/>
        <color indexed="8"/>
        <rFont val="Czcionka tekstu podstawowego"/>
        <family val="2"/>
        <charset val="238"/>
      </rPr>
      <t/>
    </r>
  </si>
  <si>
    <r>
      <t>x</t>
    </r>
    <r>
      <rPr>
        <b/>
        <vertAlign val="subscript"/>
        <sz val="12"/>
        <color indexed="8"/>
        <rFont val="Czcionka tekstu podstawowego"/>
        <charset val="238"/>
      </rPr>
      <t>3</t>
    </r>
    <r>
      <rPr>
        <sz val="11"/>
        <color indexed="8"/>
        <rFont val="Czcionka tekstu podstawowego"/>
        <family val="2"/>
        <charset val="238"/>
      </rPr>
      <t/>
    </r>
  </si>
  <si>
    <r>
      <t>x</t>
    </r>
    <r>
      <rPr>
        <b/>
        <vertAlign val="subscript"/>
        <sz val="12"/>
        <color indexed="8"/>
        <rFont val="Czcionka tekstu podstawowego"/>
        <charset val="238"/>
      </rPr>
      <t>4</t>
    </r>
    <r>
      <rPr>
        <sz val="11"/>
        <color indexed="8"/>
        <rFont val="Czcionka tekstu podstawowego"/>
        <family val="2"/>
        <charset val="238"/>
      </rPr>
      <t/>
    </r>
  </si>
  <si>
    <r>
      <t>x</t>
    </r>
    <r>
      <rPr>
        <b/>
        <vertAlign val="subscript"/>
        <sz val="12"/>
        <color indexed="8"/>
        <rFont val="Czcionka tekstu podstawowego"/>
        <charset val="238"/>
      </rPr>
      <t>5</t>
    </r>
    <r>
      <rPr>
        <sz val="11"/>
        <color indexed="8"/>
        <rFont val="Czcionka tekstu podstawowego"/>
        <family val="2"/>
        <charset val="238"/>
      </rPr>
      <t/>
    </r>
  </si>
  <si>
    <r>
      <t>x</t>
    </r>
    <r>
      <rPr>
        <b/>
        <vertAlign val="subscript"/>
        <sz val="12"/>
        <color indexed="8"/>
        <rFont val="Czcionka tekstu podstawowego"/>
        <charset val="238"/>
      </rPr>
      <t>6</t>
    </r>
    <r>
      <rPr>
        <sz val="11"/>
        <color indexed="8"/>
        <rFont val="Czcionka tekstu podstawowego"/>
        <family val="2"/>
        <charset val="238"/>
      </rPr>
      <t/>
    </r>
  </si>
  <si>
    <r>
      <t>x</t>
    </r>
    <r>
      <rPr>
        <b/>
        <vertAlign val="subscript"/>
        <sz val="12"/>
        <color indexed="8"/>
        <rFont val="Czcionka tekstu podstawowego"/>
        <charset val="238"/>
      </rPr>
      <t>7</t>
    </r>
    <r>
      <rPr>
        <sz val="11"/>
        <color indexed="8"/>
        <rFont val="Czcionka tekstu podstawowego"/>
        <family val="2"/>
        <charset val="238"/>
      </rPr>
      <t/>
    </r>
  </si>
  <si>
    <t>x</t>
  </si>
  <si>
    <t>y^</t>
  </si>
  <si>
    <t>y*</t>
  </si>
  <si>
    <r>
      <t>l</t>
    </r>
    <r>
      <rPr>
        <b/>
        <i/>
        <vertAlign val="subscript"/>
        <sz val="12"/>
        <color indexed="8"/>
        <rFont val="Czcionka tekstu podstawowego"/>
        <charset val="238"/>
      </rPr>
      <t>2</t>
    </r>
    <r>
      <rPr>
        <sz val="11"/>
        <color indexed="8"/>
        <rFont val="Czcionka tekstu podstawowego"/>
        <family val="2"/>
        <charset val="238"/>
      </rPr>
      <t/>
    </r>
  </si>
  <si>
    <r>
      <t>l</t>
    </r>
    <r>
      <rPr>
        <b/>
        <vertAlign val="subscript"/>
        <sz val="12"/>
        <color indexed="8"/>
        <rFont val="Czcionka tekstu podstawowego"/>
        <charset val="238"/>
      </rPr>
      <t>1</t>
    </r>
    <r>
      <rPr>
        <b/>
        <sz val="12"/>
        <color indexed="8"/>
        <rFont val="Czcionka tekstu podstawowego"/>
        <family val="2"/>
        <charset val="238"/>
      </rPr>
      <t>(y*</t>
    </r>
    <r>
      <rPr>
        <b/>
        <vertAlign val="subscript"/>
        <sz val="12"/>
        <color indexed="8"/>
        <rFont val="Czcionka tekstu podstawowego"/>
        <charset val="238"/>
      </rPr>
      <t>1</t>
    </r>
    <r>
      <rPr>
        <b/>
        <sz val="12"/>
        <color indexed="8"/>
        <rFont val="Czcionka tekstu podstawowego"/>
        <family val="2"/>
        <charset val="238"/>
      </rPr>
      <t xml:space="preserve"> - f'</t>
    </r>
    <r>
      <rPr>
        <b/>
        <vertAlign val="subscript"/>
        <sz val="12"/>
        <color indexed="8"/>
        <rFont val="Czcionka tekstu podstawowego"/>
        <charset val="238"/>
      </rPr>
      <t>1</t>
    </r>
    <r>
      <rPr>
        <b/>
        <sz val="12"/>
        <color indexed="8"/>
        <rFont val="Czcionka tekstu podstawowego"/>
        <charset val="238"/>
      </rPr>
      <t>(x)</t>
    </r>
    <r>
      <rPr>
        <b/>
        <sz val="12"/>
        <color indexed="8"/>
        <rFont val="Czcionka tekstu podstawowego"/>
        <family val="2"/>
        <charset val="238"/>
      </rPr>
      <t>)</t>
    </r>
    <r>
      <rPr>
        <b/>
        <sz val="11"/>
        <rFont val="Czcionka tekstu podstawowego"/>
        <family val="2"/>
        <charset val="238"/>
      </rPr>
      <t/>
    </r>
  </si>
  <si>
    <r>
      <t>l</t>
    </r>
    <r>
      <rPr>
        <b/>
        <vertAlign val="subscript"/>
        <sz val="12"/>
        <color indexed="8"/>
        <rFont val="Czcionka tekstu podstawowego"/>
        <charset val="238"/>
      </rPr>
      <t>2</t>
    </r>
    <r>
      <rPr>
        <b/>
        <sz val="12"/>
        <color indexed="8"/>
        <rFont val="Czcionka tekstu podstawowego"/>
        <family val="2"/>
        <charset val="238"/>
      </rPr>
      <t>(y*</t>
    </r>
    <r>
      <rPr>
        <b/>
        <vertAlign val="subscript"/>
        <sz val="12"/>
        <color indexed="8"/>
        <rFont val="Czcionka tekstu podstawowego"/>
        <charset val="238"/>
      </rPr>
      <t>2</t>
    </r>
    <r>
      <rPr>
        <b/>
        <sz val="12"/>
        <color indexed="8"/>
        <rFont val="Czcionka tekstu podstawowego"/>
        <family val="2"/>
        <charset val="238"/>
      </rPr>
      <t xml:space="preserve"> - f</t>
    </r>
    <r>
      <rPr>
        <b/>
        <vertAlign val="subscript"/>
        <sz val="12"/>
        <color indexed="8"/>
        <rFont val="Czcionka tekstu podstawowego"/>
        <charset val="238"/>
      </rPr>
      <t>2</t>
    </r>
    <r>
      <rPr>
        <b/>
        <sz val="12"/>
        <color indexed="8"/>
        <rFont val="Czcionka tekstu podstawowego"/>
        <family val="2"/>
        <charset val="238"/>
      </rPr>
      <t>(x))</t>
    </r>
    <r>
      <rPr>
        <b/>
        <sz val="11"/>
        <rFont val="Czcionka tekstu podstawowego"/>
        <family val="2"/>
        <charset val="238"/>
      </rPr>
      <t/>
    </r>
  </si>
  <si>
    <t>max(...)</t>
  </si>
  <si>
    <r>
      <t>l</t>
    </r>
    <r>
      <rPr>
        <b/>
        <i/>
        <vertAlign val="subscript"/>
        <sz val="12"/>
        <color indexed="8"/>
        <rFont val="Czcionka tekstu podstawowego"/>
        <charset val="238"/>
      </rPr>
      <t>1</t>
    </r>
  </si>
  <si>
    <t>y*_1</t>
  </si>
  <si>
    <t>y*_2</t>
  </si>
  <si>
    <t>Method</t>
  </si>
  <si>
    <t>Direction of concessions</t>
  </si>
  <si>
    <t>τ_1</t>
  </si>
  <si>
    <t>τ_2</t>
  </si>
  <si>
    <t>λ_1</t>
  </si>
  <si>
    <t>λ_2</t>
  </si>
  <si>
    <t>sum</t>
  </si>
  <si>
    <t>Base point</t>
  </si>
  <si>
    <t>ω_1</t>
  </si>
  <si>
    <t>ω_2</t>
  </si>
  <si>
    <t>COMPROMISE HALF LINE</t>
  </si>
  <si>
    <t>DIRECTION OF CONCESSIONS</t>
  </si>
  <si>
    <r>
      <rPr>
        <b/>
        <sz val="20"/>
        <rFont val="Times New Roman"/>
        <family val="1"/>
        <charset val="238"/>
      </rPr>
      <t>τ</t>
    </r>
    <r>
      <rPr>
        <b/>
        <vertAlign val="subscript"/>
        <sz val="20"/>
        <rFont val="Arial"/>
        <family val="2"/>
        <charset val="238"/>
      </rPr>
      <t>1</t>
    </r>
  </si>
  <si>
    <r>
      <rPr>
        <b/>
        <sz val="20"/>
        <rFont val="Times New Roman"/>
        <family val="1"/>
        <charset val="238"/>
      </rPr>
      <t>τ</t>
    </r>
    <r>
      <rPr>
        <b/>
        <vertAlign val="subscript"/>
        <sz val="20"/>
        <rFont val="Arial"/>
        <family val="2"/>
        <charset val="238"/>
      </rPr>
      <t>2</t>
    </r>
  </si>
  <si>
    <t>WEIGHTS</t>
  </si>
  <si>
    <r>
      <t>λ</t>
    </r>
    <r>
      <rPr>
        <b/>
        <vertAlign val="subscript"/>
        <sz val="20"/>
        <rFont val="Arial"/>
        <family val="2"/>
        <charset val="238"/>
      </rPr>
      <t>1</t>
    </r>
  </si>
  <si>
    <r>
      <t>λ</t>
    </r>
    <r>
      <rPr>
        <b/>
        <vertAlign val="subscript"/>
        <sz val="20"/>
        <rFont val="Arial"/>
        <family val="2"/>
        <charset val="238"/>
      </rPr>
      <t>2</t>
    </r>
  </si>
  <si>
    <r>
      <t>y</t>
    </r>
    <r>
      <rPr>
        <b/>
        <vertAlign val="superscript"/>
        <sz val="20"/>
        <rFont val="Arial"/>
        <family val="2"/>
        <charset val="238"/>
      </rPr>
      <t>base</t>
    </r>
    <r>
      <rPr>
        <b/>
        <vertAlign val="subscript"/>
        <sz val="20"/>
        <rFont val="Arial"/>
        <family val="2"/>
        <charset val="238"/>
      </rPr>
      <t>1</t>
    </r>
  </si>
  <si>
    <r>
      <t>y</t>
    </r>
    <r>
      <rPr>
        <b/>
        <vertAlign val="superscript"/>
        <sz val="20"/>
        <rFont val="Arial"/>
        <family val="2"/>
        <charset val="238"/>
      </rPr>
      <t>base</t>
    </r>
    <r>
      <rPr>
        <b/>
        <vertAlign val="subscript"/>
        <sz val="20"/>
        <rFont val="Arial"/>
        <family val="2"/>
        <charset val="238"/>
      </rPr>
      <t>2</t>
    </r>
  </si>
  <si>
    <r>
      <t>f</t>
    </r>
    <r>
      <rPr>
        <b/>
        <vertAlign val="subscript"/>
        <sz val="12"/>
        <color indexed="8"/>
        <rFont val="Czcionka tekstu podstawowego"/>
        <family val="2"/>
        <charset val="238"/>
      </rPr>
      <t>1</t>
    </r>
    <r>
      <rPr>
        <b/>
        <sz val="12"/>
        <color indexed="8"/>
        <rFont val="Czcionka tekstu podstawowego"/>
        <family val="2"/>
        <charset val="238"/>
      </rPr>
      <t>(x</t>
    </r>
    <r>
      <rPr>
        <b/>
        <sz val="12"/>
        <color indexed="8"/>
        <rFont val="Czcionka tekstu podstawowego"/>
        <family val="2"/>
        <charset val="238"/>
      </rPr>
      <t>)</t>
    </r>
  </si>
  <si>
    <r>
      <t>f</t>
    </r>
    <r>
      <rPr>
        <b/>
        <vertAlign val="subscript"/>
        <sz val="12"/>
        <color indexed="8"/>
        <rFont val="Czcionka tekstu podstawowego"/>
        <family val="2"/>
        <charset val="238"/>
      </rPr>
      <t>2</t>
    </r>
    <r>
      <rPr>
        <b/>
        <sz val="12"/>
        <color indexed="8"/>
        <rFont val="Czcionka tekstu podstawowego"/>
        <family val="2"/>
        <charset val="238"/>
      </rPr>
      <t>(x</t>
    </r>
    <r>
      <rPr>
        <b/>
        <sz val="12"/>
        <color indexed="8"/>
        <rFont val="Czcionka tekstu podstawowego"/>
        <family val="2"/>
        <charset val="238"/>
      </rPr>
      <t>)</t>
    </r>
  </si>
  <si>
    <t>eps</t>
  </si>
  <si>
    <t>Observe that with data as in the Project_Portfolio sheet, variant portfolio x = (0, 1, 1, 1, 0, 0, 1) having outcome (24, 17) and variant portfolio x = (0, 1, 1, 0, 1,  0, 1) having outcome (22, 17) , both pass the efficiency test (see Section 7.4 of the textbook). However, it is easy to verify by the definition of efficiency (Section 1.2.3 of the textbook) that only  the first variant portfolio is actually efficient. 
The source of this seeming discrepancy is explained in the footnote to Characterization A (Chapter 7).</t>
  </si>
  <si>
    <t>BASE ELEMENT</t>
  </si>
  <si>
    <r>
      <t>y*</t>
    </r>
    <r>
      <rPr>
        <b/>
        <vertAlign val="subscript"/>
        <sz val="10"/>
        <color indexed="17"/>
        <rFont val="Arial"/>
        <family val="2"/>
        <charset val="238"/>
      </rPr>
      <t>1</t>
    </r>
  </si>
  <si>
    <r>
      <t>y*</t>
    </r>
    <r>
      <rPr>
        <b/>
        <vertAlign val="subscript"/>
        <sz val="10"/>
        <color indexed="17"/>
        <rFont val="Arial"/>
        <family val="2"/>
        <charset val="238"/>
      </rPr>
      <t>2</t>
    </r>
  </si>
  <si>
    <r>
      <rPr>
        <b/>
        <sz val="10"/>
        <color indexed="14"/>
        <rFont val="Times New Roman"/>
        <family val="1"/>
        <charset val="238"/>
      </rPr>
      <t>τ</t>
    </r>
    <r>
      <rPr>
        <b/>
        <vertAlign val="subscript"/>
        <sz val="10"/>
        <color indexed="14"/>
        <rFont val="Arial"/>
        <family val="2"/>
        <charset val="238"/>
      </rPr>
      <t>1</t>
    </r>
  </si>
  <si>
    <r>
      <rPr>
        <b/>
        <sz val="10"/>
        <color indexed="14"/>
        <rFont val="Times New Roman"/>
        <family val="1"/>
        <charset val="238"/>
      </rPr>
      <t>τ</t>
    </r>
    <r>
      <rPr>
        <b/>
        <vertAlign val="subscript"/>
        <sz val="10"/>
        <color indexed="14"/>
        <rFont val="Arial"/>
        <family val="2"/>
        <charset val="238"/>
      </rPr>
      <t>2</t>
    </r>
    <r>
      <rPr>
        <sz val="11"/>
        <color indexed="8"/>
        <rFont val="Calibri"/>
        <family val="2"/>
        <charset val="238"/>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</si>
</sst>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3">
    <font>
      <sz val="11"/>
      <color theme="1"/>
      <name val="Czcionka tekstu podstawowego"/>
      <family val="2"/>
      <charset val="238"/>
    </font>
    <font>
      <sz val="11"/>
      <color indexed="8"/>
      <name val="Czcionka tekstu podstawowego"/>
      <family val="2"/>
      <charset val="238"/>
    </font>
    <font>
      <b/>
      <sz val="12"/>
      <color indexed="8"/>
      <name val="Czcionka tekstu podstawowego"/>
      <family val="2"/>
      <charset val="238"/>
    </font>
    <font>
      <b/>
      <vertAlign val="subscript"/>
      <sz val="12"/>
      <color indexed="8"/>
      <name val="Czcionka tekstu podstawowego"/>
      <family val="2"/>
      <charset val="238"/>
    </font>
    <font>
      <b/>
      <sz val="12"/>
      <color indexed="8"/>
      <name val="Symbol"/>
      <family val="1"/>
      <charset val="2"/>
    </font>
    <font>
      <b/>
      <i/>
      <vertAlign val="subscript"/>
      <sz val="12"/>
      <color indexed="8"/>
      <name val="Czcionka tekstu podstawowego"/>
      <charset val="238"/>
    </font>
    <font>
      <b/>
      <vertAlign val="subscript"/>
      <sz val="12"/>
      <color indexed="8"/>
      <name val="Czcionka tekstu podstawowego"/>
      <charset val="238"/>
    </font>
    <font>
      <b/>
      <sz val="12"/>
      <name val="Czcionka tekstu podstawowego"/>
      <charset val="238"/>
    </font>
    <font>
      <b/>
      <vertAlign val="superscript"/>
      <sz val="12"/>
      <color indexed="8"/>
      <name val="Czcionka tekstu podstawowego"/>
      <charset val="238"/>
    </font>
    <font>
      <b/>
      <sz val="12"/>
      <name val="Czcionka tekstu podstawowego"/>
      <family val="2"/>
      <charset val="238"/>
    </font>
    <font>
      <b/>
      <i/>
      <sz val="12"/>
      <color indexed="8"/>
      <name val="Symbol"/>
      <family val="1"/>
      <charset val="2"/>
    </font>
    <font>
      <b/>
      <sz val="12"/>
      <color indexed="8"/>
      <name val="Czcionka tekstu podstawowego"/>
      <charset val="238"/>
    </font>
    <font>
      <b/>
      <sz val="11"/>
      <name val="Czcionka tekstu podstawowego"/>
      <family val="2"/>
      <charset val="238"/>
    </font>
    <font>
      <b/>
      <sz val="10"/>
      <name val="Arial"/>
      <family val="2"/>
      <charset val="238"/>
    </font>
    <font>
      <b/>
      <sz val="20"/>
      <color indexed="10"/>
      <name val="Arial"/>
      <family val="2"/>
      <charset val="238"/>
    </font>
    <font>
      <b/>
      <sz val="20"/>
      <name val="Arial"/>
      <family val="2"/>
      <charset val="238"/>
    </font>
    <font>
      <b/>
      <sz val="20"/>
      <name val="Times New Roman"/>
      <family val="1"/>
      <charset val="238"/>
    </font>
    <font>
      <b/>
      <vertAlign val="subscript"/>
      <sz val="20"/>
      <name val="Arial"/>
      <family val="2"/>
      <charset val="238"/>
    </font>
    <font>
      <b/>
      <sz val="20"/>
      <color indexed="12"/>
      <name val="Arial"/>
      <family val="2"/>
      <charset val="238"/>
    </font>
    <font>
      <b/>
      <sz val="10"/>
      <color indexed="17"/>
      <name val="Arial"/>
      <family val="2"/>
      <charset val="238"/>
    </font>
    <font>
      <b/>
      <sz val="10"/>
      <color indexed="14"/>
      <name val="Arial"/>
      <family val="2"/>
      <charset val="238"/>
    </font>
    <font>
      <b/>
      <sz val="10"/>
      <color indexed="14"/>
      <name val="Times New Roman"/>
      <family val="1"/>
      <charset val="238"/>
    </font>
    <font>
      <sz val="11"/>
      <color indexed="8"/>
      <name val="Calibri"/>
      <family val="2"/>
      <charset val="238"/>
    </font>
    <font>
      <b/>
      <vertAlign val="superscript"/>
      <sz val="20"/>
      <name val="Arial"/>
      <family val="2"/>
      <charset val="238"/>
    </font>
    <font>
      <sz val="10"/>
      <name val="Arial"/>
      <family val="2"/>
      <charset val="238"/>
    </font>
    <font>
      <b/>
      <sz val="11"/>
      <color theme="1"/>
      <name val="Czcionka tekstu podstawowego"/>
      <charset val="238"/>
    </font>
    <font>
      <b/>
      <sz val="11"/>
      <color rgb="FFFF0000"/>
      <name val="Czcionka tekstu podstawowego"/>
      <charset val="238"/>
    </font>
    <font>
      <b/>
      <sz val="12"/>
      <color rgb="FFFF0000"/>
      <name val="Czcionka tekstu podstawowego"/>
      <charset val="238"/>
    </font>
    <font>
      <sz val="8"/>
      <color rgb="FF000000"/>
      <name val="Tahoma"/>
      <family val="2"/>
      <charset val="238"/>
    </font>
    <font>
      <sz val="11"/>
      <color rgb="FFFF0000"/>
      <name val="Czcionka tekstu podstawowego"/>
      <family val="2"/>
      <charset val="238"/>
    </font>
    <font>
      <b/>
      <sz val="11"/>
      <color theme="1"/>
      <name val="Arial"/>
      <family val="2"/>
      <charset val="238"/>
    </font>
    <font>
      <b/>
      <vertAlign val="subscript"/>
      <sz val="10"/>
      <color indexed="17"/>
      <name val="Arial"/>
      <family val="2"/>
      <charset val="238"/>
    </font>
    <font>
      <b/>
      <vertAlign val="subscript"/>
      <sz val="10"/>
      <color indexed="14"/>
      <name val="Arial"/>
      <family val="2"/>
      <charset val="238"/>
    </font>
  </fonts>
  <fills count="12">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indexed="50"/>
        <bgColor indexed="64"/>
      </patternFill>
    </fill>
    <fill>
      <patternFill patternType="solid">
        <fgColor indexed="51"/>
        <bgColor indexed="64"/>
      </patternFill>
    </fill>
    <fill>
      <patternFill patternType="solid">
        <fgColor indexed="10"/>
        <bgColor indexed="64"/>
      </patternFill>
    </fill>
    <fill>
      <patternFill patternType="solid">
        <fgColor indexed="13"/>
        <bgColor indexed="64"/>
      </patternFill>
    </fill>
    <fill>
      <patternFill patternType="solid">
        <fgColor indexed="43"/>
        <bgColor indexed="64"/>
      </patternFill>
    </fill>
    <fill>
      <patternFill patternType="solid">
        <fgColor indexed="15"/>
        <bgColor indexed="64"/>
      </patternFill>
    </fill>
    <fill>
      <patternFill patternType="solid">
        <fgColor indexed="42"/>
        <bgColor indexed="64"/>
      </patternFill>
    </fill>
    <fill>
      <patternFill patternType="solid">
        <fgColor indexed="47"/>
        <bgColor indexed="64"/>
      </patternFill>
    </fill>
  </fills>
  <borders count="19">
    <border>
      <left/>
      <right/>
      <top/>
      <bottom/>
      <diagonal/>
    </border>
    <border>
      <left style="thin">
        <color indexed="10"/>
      </left>
      <right style="thin">
        <color indexed="10"/>
      </right>
      <top/>
      <bottom style="thin">
        <color indexed="10"/>
      </bottom>
      <diagonal/>
    </border>
    <border>
      <left style="thin">
        <color indexed="64"/>
      </left>
      <right style="double">
        <color indexed="64"/>
      </right>
      <top style="thin">
        <color indexed="64"/>
      </top>
      <bottom style="thin">
        <color indexed="64"/>
      </bottom>
      <diagonal/>
    </border>
    <border>
      <left style="thin">
        <color indexed="10"/>
      </left>
      <right style="thin">
        <color indexed="10"/>
      </right>
      <top style="thin">
        <color indexed="10"/>
      </top>
      <bottom style="double">
        <color indexed="1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9">
    <xf numFmtId="0" fontId="0" fillId="0" borderId="0" xfId="0"/>
    <xf numFmtId="0" fontId="4" fillId="2" borderId="1" xfId="0" applyFont="1" applyFill="1" applyBorder="1" applyAlignment="1">
      <alignment horizontal="center"/>
    </xf>
    <xf numFmtId="0" fontId="7" fillId="0" borderId="2"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0" borderId="6" xfId="0" applyFont="1" applyBorder="1" applyAlignment="1">
      <alignment horizontal="center"/>
    </xf>
    <xf numFmtId="0" fontId="2" fillId="3" borderId="7" xfId="0" applyFont="1" applyFill="1" applyBorder="1" applyAlignment="1">
      <alignment horizontal="center"/>
    </xf>
    <xf numFmtId="0" fontId="2" fillId="3" borderId="6" xfId="0" applyFont="1" applyFill="1" applyBorder="1" applyAlignment="1">
      <alignment horizontal="center"/>
    </xf>
    <xf numFmtId="0" fontId="8" fillId="0" borderId="0" xfId="0" applyFont="1" applyBorder="1"/>
    <xf numFmtId="0" fontId="8" fillId="0" borderId="0" xfId="0" applyFont="1" applyBorder="1" applyAlignment="1">
      <alignment horizontal="center"/>
    </xf>
    <xf numFmtId="0" fontId="9" fillId="4" borderId="6" xfId="0" applyFont="1" applyFill="1" applyBorder="1" applyAlignment="1">
      <alignment horizontal="center"/>
    </xf>
    <xf numFmtId="0" fontId="9" fillId="4" borderId="8" xfId="0" applyFont="1" applyFill="1" applyBorder="1" applyAlignment="1">
      <alignment horizontal="center"/>
    </xf>
    <xf numFmtId="0" fontId="9" fillId="3" borderId="5" xfId="0" applyFont="1" applyFill="1" applyBorder="1" applyAlignment="1">
      <alignment horizontal="center"/>
    </xf>
    <xf numFmtId="0" fontId="25" fillId="0" borderId="6" xfId="0" applyFont="1" applyBorder="1" applyAlignment="1">
      <alignment horizontal="center"/>
    </xf>
    <xf numFmtId="0" fontId="26" fillId="0" borderId="6" xfId="0" applyFont="1" applyBorder="1" applyAlignment="1">
      <alignment horizontal="center"/>
    </xf>
    <xf numFmtId="0" fontId="27" fillId="0" borderId="6" xfId="0" applyFont="1" applyBorder="1" applyAlignment="1">
      <alignment horizontal="center"/>
    </xf>
    <xf numFmtId="0" fontId="10" fillId="0" borderId="2" xfId="0" applyFont="1" applyFill="1" applyBorder="1" applyAlignment="1">
      <alignment horizontal="center"/>
    </xf>
    <xf numFmtId="0" fontId="10" fillId="0" borderId="6" xfId="0" applyFont="1" applyBorder="1" applyAlignment="1">
      <alignment horizontal="center"/>
    </xf>
    <xf numFmtId="0" fontId="8" fillId="0" borderId="0" xfId="0" applyFont="1" applyBorder="1" applyAlignment="1">
      <alignment horizontal="center" vertical="center" wrapText="1"/>
    </xf>
    <xf numFmtId="0" fontId="25" fillId="0" borderId="0" xfId="0" applyFont="1"/>
    <xf numFmtId="0" fontId="0" fillId="0" borderId="0" xfId="0" quotePrefix="1"/>
    <xf numFmtId="0" fontId="0" fillId="8" borderId="9" xfId="0" applyFill="1" applyBorder="1"/>
    <xf numFmtId="0" fontId="0" fillId="8" borderId="10" xfId="0" applyFill="1" applyBorder="1"/>
    <xf numFmtId="0" fontId="0" fillId="8" borderId="11" xfId="0" applyFill="1" applyBorder="1"/>
    <xf numFmtId="0" fontId="0" fillId="8" borderId="12" xfId="0" applyFill="1" applyBorder="1"/>
    <xf numFmtId="0" fontId="0" fillId="8" borderId="0" xfId="0" applyFill="1" applyBorder="1"/>
    <xf numFmtId="0" fontId="0" fillId="8" borderId="14" xfId="0" applyFill="1" applyBorder="1"/>
    <xf numFmtId="0" fontId="13" fillId="8" borderId="0" xfId="0" applyFont="1" applyFill="1" applyBorder="1" applyAlignment="1">
      <alignment horizontal="center"/>
    </xf>
    <xf numFmtId="2" fontId="14" fillId="8" borderId="6" xfId="0" applyNumberFormat="1" applyFont="1" applyFill="1" applyBorder="1" applyAlignment="1">
      <alignment horizontal="center"/>
    </xf>
    <xf numFmtId="0" fontId="15" fillId="8" borderId="6" xfId="0" applyFont="1" applyFill="1" applyBorder="1" applyAlignment="1">
      <alignment horizontal="center" vertical="center"/>
    </xf>
    <xf numFmtId="0" fontId="15" fillId="8" borderId="0" xfId="0" applyFont="1" applyFill="1" applyBorder="1"/>
    <xf numFmtId="2" fontId="18" fillId="8" borderId="6" xfId="0" applyNumberFormat="1" applyFont="1" applyFill="1" applyBorder="1" applyAlignment="1">
      <alignment horizontal="center"/>
    </xf>
    <xf numFmtId="0" fontId="0" fillId="8" borderId="15" xfId="0" applyFill="1" applyBorder="1"/>
    <xf numFmtId="0" fontId="0" fillId="8" borderId="16" xfId="0" applyFill="1" applyBorder="1"/>
    <xf numFmtId="0" fontId="13" fillId="8" borderId="16" xfId="0" applyFont="1" applyFill="1" applyBorder="1" applyAlignment="1">
      <alignment horizontal="center"/>
    </xf>
    <xf numFmtId="0" fontId="0" fillId="8" borderId="17" xfId="0" applyFill="1" applyBorder="1"/>
    <xf numFmtId="0" fontId="13" fillId="0" borderId="0" xfId="0" applyFont="1" applyAlignment="1">
      <alignment horizontal="center"/>
    </xf>
    <xf numFmtId="0" fontId="0" fillId="10" borderId="9" xfId="0" applyFill="1" applyBorder="1"/>
    <xf numFmtId="0" fontId="0" fillId="10" borderId="10" xfId="0" applyFill="1" applyBorder="1"/>
    <xf numFmtId="0" fontId="13" fillId="10" borderId="10" xfId="0" applyFont="1" applyFill="1" applyBorder="1" applyAlignment="1">
      <alignment horizontal="center"/>
    </xf>
    <xf numFmtId="0" fontId="0" fillId="10" borderId="11" xfId="0" applyFill="1" applyBorder="1"/>
    <xf numFmtId="0" fontId="19" fillId="0" borderId="6" xfId="0" applyFont="1" applyFill="1" applyBorder="1" applyAlignment="1" applyProtection="1">
      <alignment horizontal="center"/>
    </xf>
    <xf numFmtId="0" fontId="0" fillId="10" borderId="12" xfId="0" applyFill="1" applyBorder="1"/>
    <xf numFmtId="0" fontId="0" fillId="10" borderId="0" xfId="0" applyFill="1" applyBorder="1"/>
    <xf numFmtId="0" fontId="0" fillId="10" borderId="14" xfId="0" applyFill="1" applyBorder="1"/>
    <xf numFmtId="0" fontId="0" fillId="0" borderId="0" xfId="0" applyProtection="1"/>
    <xf numFmtId="2" fontId="14" fillId="10" borderId="6" xfId="0" applyNumberFormat="1" applyFont="1" applyFill="1" applyBorder="1" applyAlignment="1">
      <alignment horizontal="center"/>
    </xf>
    <xf numFmtId="0" fontId="15" fillId="10" borderId="6" xfId="0" applyFont="1" applyFill="1" applyBorder="1" applyAlignment="1">
      <alignment horizontal="center"/>
    </xf>
    <xf numFmtId="0" fontId="15" fillId="10" borderId="6" xfId="0" applyFont="1" applyFill="1" applyBorder="1"/>
    <xf numFmtId="2" fontId="18" fillId="10" borderId="6" xfId="0" applyNumberFormat="1" applyFont="1" applyFill="1" applyBorder="1" applyAlignment="1">
      <alignment horizontal="center"/>
    </xf>
    <xf numFmtId="0" fontId="0" fillId="10" borderId="15" xfId="0" applyFill="1" applyBorder="1"/>
    <xf numFmtId="0" fontId="0" fillId="10" borderId="16" xfId="0" applyFill="1" applyBorder="1"/>
    <xf numFmtId="0" fontId="0" fillId="10" borderId="17" xfId="0" applyFill="1" applyBorder="1"/>
    <xf numFmtId="0" fontId="0" fillId="11" borderId="9" xfId="0" applyFill="1" applyBorder="1"/>
    <xf numFmtId="0" fontId="0" fillId="11" borderId="10" xfId="0" applyFill="1" applyBorder="1"/>
    <xf numFmtId="0" fontId="0" fillId="11" borderId="11" xfId="0" applyFill="1" applyBorder="1"/>
    <xf numFmtId="0" fontId="20" fillId="0" borderId="6" xfId="0" applyFont="1" applyBorder="1" applyAlignment="1" applyProtection="1">
      <alignment horizontal="center"/>
    </xf>
    <xf numFmtId="0" fontId="0" fillId="11" borderId="12" xfId="0" applyFill="1" applyBorder="1"/>
    <xf numFmtId="0" fontId="0" fillId="11" borderId="0" xfId="0" applyFill="1" applyBorder="1"/>
    <xf numFmtId="0" fontId="0" fillId="11" borderId="14" xfId="0" applyFill="1" applyBorder="1"/>
    <xf numFmtId="2" fontId="20" fillId="0" borderId="6" xfId="0" applyNumberFormat="1" applyFont="1" applyBorder="1" applyAlignment="1" applyProtection="1">
      <alignment horizontal="center"/>
    </xf>
    <xf numFmtId="0" fontId="13" fillId="11" borderId="0" xfId="0" applyFont="1" applyFill="1" applyBorder="1" applyAlignment="1">
      <alignment horizontal="center"/>
    </xf>
    <xf numFmtId="2" fontId="14" fillId="11" borderId="6" xfId="0" applyNumberFormat="1" applyFont="1" applyFill="1" applyBorder="1" applyAlignment="1">
      <alignment horizontal="center"/>
    </xf>
    <xf numFmtId="0" fontId="15" fillId="11" borderId="6" xfId="0" applyFont="1" applyFill="1" applyBorder="1"/>
    <xf numFmtId="0" fontId="15" fillId="11" borderId="0" xfId="0" applyFont="1" applyFill="1" applyBorder="1"/>
    <xf numFmtId="0" fontId="0" fillId="11" borderId="0" xfId="0" applyFill="1"/>
    <xf numFmtId="2" fontId="18" fillId="11" borderId="6" xfId="0" applyNumberFormat="1" applyFont="1" applyFill="1" applyBorder="1" applyAlignment="1">
      <alignment horizontal="center"/>
    </xf>
    <xf numFmtId="0" fontId="0" fillId="11" borderId="15" xfId="0" applyFill="1" applyBorder="1"/>
    <xf numFmtId="0" fontId="0" fillId="11" borderId="16" xfId="0" applyFill="1" applyBorder="1"/>
    <xf numFmtId="0" fontId="0" fillId="11" borderId="17" xfId="0" applyFill="1" applyBorder="1"/>
    <xf numFmtId="0" fontId="24" fillId="0" borderId="0" xfId="0" applyFont="1"/>
    <xf numFmtId="0" fontId="0" fillId="0" borderId="0" xfId="0" applyBorder="1"/>
    <xf numFmtId="2" fontId="0" fillId="0" borderId="0" xfId="0" applyNumberFormat="1"/>
    <xf numFmtId="0" fontId="8" fillId="0" borderId="0" xfId="0" applyFont="1" applyBorder="1" applyProtection="1">
      <protection locked="0"/>
    </xf>
    <xf numFmtId="0" fontId="29" fillId="0" borderId="0" xfId="0" applyFont="1"/>
    <xf numFmtId="164" fontId="2" fillId="0" borderId="6" xfId="0" applyNumberFormat="1" applyFont="1" applyBorder="1" applyAlignment="1">
      <alignment horizontal="center"/>
    </xf>
    <xf numFmtId="164" fontId="2" fillId="6" borderId="6" xfId="0" applyNumberFormat="1" applyFont="1" applyFill="1" applyBorder="1" applyAlignment="1">
      <alignment horizontal="center"/>
    </xf>
    <xf numFmtId="164" fontId="2" fillId="7" borderId="6" xfId="0" applyNumberFormat="1" applyFont="1" applyFill="1" applyBorder="1" applyAlignment="1">
      <alignment horizontal="center"/>
    </xf>
    <xf numFmtId="164" fontId="2" fillId="5" borderId="6" xfId="0" applyNumberFormat="1" applyFont="1" applyFill="1" applyBorder="1" applyAlignment="1">
      <alignment horizontal="center"/>
    </xf>
    <xf numFmtId="0" fontId="9" fillId="3" borderId="0" xfId="0" applyFont="1" applyFill="1" applyBorder="1" applyAlignment="1">
      <alignment horizontal="center"/>
    </xf>
    <xf numFmtId="0" fontId="30" fillId="0" borderId="18" xfId="0" applyFont="1" applyBorder="1" applyAlignment="1">
      <alignment vertical="center" wrapText="1"/>
    </xf>
    <xf numFmtId="0" fontId="13" fillId="9" borderId="8" xfId="0" applyFont="1" applyFill="1" applyBorder="1" applyAlignment="1">
      <alignment horizontal="center"/>
    </xf>
    <xf numFmtId="0" fontId="13" fillId="9" borderId="13" xfId="0" applyFont="1" applyFill="1" applyBorder="1" applyAlignment="1">
      <alignment horizontal="center"/>
    </xf>
    <xf numFmtId="0" fontId="13" fillId="9" borderId="7" xfId="0" applyFont="1" applyFill="1" applyBorder="1" applyAlignment="1">
      <alignment horizontal="center"/>
    </xf>
    <xf numFmtId="0" fontId="25" fillId="0" borderId="0" xfId="0" applyFont="1" applyAlignment="1">
      <alignment horizontal="center"/>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792619959202346E-2"/>
          <c:y val="9.2018167294305592E-2"/>
          <c:w val="0.76843811062200273"/>
          <c:h val="0.86107902337365594"/>
        </c:manualLayout>
      </c:layout>
      <c:scatterChart>
        <c:scatterStyle val="lineMarker"/>
        <c:varyColors val="0"/>
        <c:ser>
          <c:idx val="0"/>
          <c:order val="0"/>
          <c:tx>
            <c:v>Element y*</c:v>
          </c:tx>
          <c:spPr>
            <a:ln w="28575">
              <a:noFill/>
            </a:ln>
          </c:spPr>
          <c:marker>
            <c:symbol val="circle"/>
            <c:size val="12"/>
            <c:spPr>
              <a:solidFill>
                <a:schemeClr val="tx2">
                  <a:lumMod val="75000"/>
                </a:schemeClr>
              </a:solidFill>
            </c:spPr>
          </c:marker>
          <c:xVal>
            <c:numRef>
              <c:f>DM_Interface!$B$13</c:f>
              <c:numCache>
                <c:formatCode>General</c:formatCode>
                <c:ptCount val="1"/>
                <c:pt idx="0">
                  <c:v>32.1</c:v>
                </c:pt>
              </c:numCache>
            </c:numRef>
          </c:xVal>
          <c:yVal>
            <c:numRef>
              <c:f>DM_Interface!$C$13</c:f>
              <c:numCache>
                <c:formatCode>General</c:formatCode>
                <c:ptCount val="1"/>
                <c:pt idx="0">
                  <c:v>17.100000000000001</c:v>
                </c:pt>
              </c:numCache>
            </c:numRef>
          </c:yVal>
          <c:smooth val="0"/>
        </c:ser>
        <c:ser>
          <c:idx val="1"/>
          <c:order val="1"/>
          <c:tx>
            <c:v>Base element</c:v>
          </c:tx>
          <c:spPr>
            <a:ln w="28575">
              <a:noFill/>
            </a:ln>
          </c:spPr>
          <c:marker>
            <c:symbol val="diamond"/>
            <c:size val="8"/>
            <c:spPr>
              <a:solidFill>
                <a:srgbClr val="FF00FF"/>
              </a:solidFill>
            </c:spPr>
          </c:marker>
          <c:xVal>
            <c:numRef>
              <c:f>DM_Interface!$F$17</c:f>
              <c:numCache>
                <c:formatCode>0.00</c:formatCode>
                <c:ptCount val="1"/>
                <c:pt idx="0">
                  <c:v>20</c:v>
                </c:pt>
              </c:numCache>
            </c:numRef>
          </c:xVal>
          <c:yVal>
            <c:numRef>
              <c:f>DM_Interface!$M$17</c:f>
              <c:numCache>
                <c:formatCode>0.00</c:formatCode>
                <c:ptCount val="1"/>
                <c:pt idx="0">
                  <c:v>12</c:v>
                </c:pt>
              </c:numCache>
            </c:numRef>
          </c:yVal>
          <c:smooth val="0"/>
        </c:ser>
        <c:ser>
          <c:idx val="2"/>
          <c:order val="2"/>
          <c:tx>
            <c:v>Compromise halfline</c:v>
          </c:tx>
          <c:spPr>
            <a:ln w="28575">
              <a:solidFill>
                <a:srgbClr val="FF0000"/>
              </a:solidFill>
            </a:ln>
          </c:spPr>
          <c:marker>
            <c:spPr>
              <a:solidFill>
                <a:srgbClr val="FF0000"/>
              </a:solidFill>
            </c:spPr>
          </c:marker>
          <c:xVal>
            <c:numRef>
              <c:f>Work_space!$B$39:$N$39</c:f>
              <c:numCache>
                <c:formatCode>General</c:formatCode>
                <c:ptCount val="13"/>
                <c:pt idx="0">
                  <c:v>32.1</c:v>
                </c:pt>
                <c:pt idx="1">
                  <c:v>28.582558139534886</c:v>
                </c:pt>
                <c:pt idx="2">
                  <c:v>25.768604651162793</c:v>
                </c:pt>
                <c:pt idx="3">
                  <c:v>22.9546511627907</c:v>
                </c:pt>
                <c:pt idx="4">
                  <c:v>20.140697674418607</c:v>
                </c:pt>
                <c:pt idx="5">
                  <c:v>17.326744186046515</c:v>
                </c:pt>
                <c:pt idx="6">
                  <c:v>14.512790697674422</c:v>
                </c:pt>
                <c:pt idx="7">
                  <c:v>11.698837209302329</c:v>
                </c:pt>
                <c:pt idx="8">
                  <c:v>8.8848837209302367</c:v>
                </c:pt>
                <c:pt idx="9">
                  <c:v>6.070930232558144</c:v>
                </c:pt>
                <c:pt idx="10">
                  <c:v>3.2569767441860513</c:v>
                </c:pt>
                <c:pt idx="11">
                  <c:v>0.44302325581395863</c:v>
                </c:pt>
                <c:pt idx="12">
                  <c:v>-2.3709302325581305</c:v>
                </c:pt>
              </c:numCache>
            </c:numRef>
          </c:xVal>
          <c:yVal>
            <c:numRef>
              <c:f>Work_space!$B$40:$N$40</c:f>
              <c:numCache>
                <c:formatCode>General</c:formatCode>
                <c:ptCount val="13"/>
                <c:pt idx="0">
                  <c:v>17.100000000000001</c:v>
                </c:pt>
                <c:pt idx="1">
                  <c:v>15.617441860465117</c:v>
                </c:pt>
                <c:pt idx="2">
                  <c:v>14.43139534883721</c:v>
                </c:pt>
                <c:pt idx="3">
                  <c:v>13.245348837209303</c:v>
                </c:pt>
                <c:pt idx="4">
                  <c:v>12.059302325581395</c:v>
                </c:pt>
                <c:pt idx="5">
                  <c:v>10.873255813953488</c:v>
                </c:pt>
                <c:pt idx="6">
                  <c:v>9.6872093023255825</c:v>
                </c:pt>
                <c:pt idx="7">
                  <c:v>8.5011627906976752</c:v>
                </c:pt>
                <c:pt idx="8">
                  <c:v>7.3151162790697679</c:v>
                </c:pt>
                <c:pt idx="9">
                  <c:v>6.1290697674418606</c:v>
                </c:pt>
                <c:pt idx="10">
                  <c:v>4.9430232558139533</c:v>
                </c:pt>
                <c:pt idx="11">
                  <c:v>3.756976744186046</c:v>
                </c:pt>
                <c:pt idx="12">
                  <c:v>2.5709302325581405</c:v>
                </c:pt>
              </c:numCache>
            </c:numRef>
          </c:yVal>
          <c:smooth val="0"/>
        </c:ser>
        <c:ser>
          <c:idx val="3"/>
          <c:order val="3"/>
          <c:tx>
            <c:v>Direction of concessions</c:v>
          </c:tx>
          <c:spPr>
            <a:ln w="28575">
              <a:solidFill>
                <a:srgbClr val="0000FF"/>
              </a:solidFill>
            </a:ln>
          </c:spPr>
          <c:marker>
            <c:symbol val="circle"/>
            <c:size val="7"/>
            <c:spPr>
              <a:solidFill>
                <a:srgbClr val="0000FF"/>
              </a:solidFill>
            </c:spPr>
          </c:marker>
          <c:xVal>
            <c:numRef>
              <c:f>Work_space!$B$41:$L$41</c:f>
              <c:numCache>
                <c:formatCode>General</c:formatCode>
                <c:ptCount val="11"/>
                <c:pt idx="0">
                  <c:v>0</c:v>
                </c:pt>
                <c:pt idx="1">
                  <c:v>3.5174418604651159</c:v>
                </c:pt>
                <c:pt idx="2">
                  <c:v>6.3313953488372086</c:v>
                </c:pt>
                <c:pt idx="3">
                  <c:v>9.1453488372093013</c:v>
                </c:pt>
                <c:pt idx="4">
                  <c:v>11.959302325581394</c:v>
                </c:pt>
                <c:pt idx="5">
                  <c:v>14.773255813953487</c:v>
                </c:pt>
                <c:pt idx="6">
                  <c:v>17.587209302325579</c:v>
                </c:pt>
                <c:pt idx="7">
                  <c:v>20.401162790697672</c:v>
                </c:pt>
                <c:pt idx="8">
                  <c:v>23.215116279069765</c:v>
                </c:pt>
                <c:pt idx="9">
                  <c:v>26.029069767441857</c:v>
                </c:pt>
                <c:pt idx="10">
                  <c:v>28.84302325581395</c:v>
                </c:pt>
              </c:numCache>
            </c:numRef>
          </c:xVal>
          <c:yVal>
            <c:numRef>
              <c:f>Work_space!$B$42:$L$42</c:f>
              <c:numCache>
                <c:formatCode>General</c:formatCode>
                <c:ptCount val="11"/>
                <c:pt idx="0">
                  <c:v>0</c:v>
                </c:pt>
                <c:pt idx="1">
                  <c:v>1.4825581395348839</c:v>
                </c:pt>
                <c:pt idx="2">
                  <c:v>2.668604651162791</c:v>
                </c:pt>
                <c:pt idx="3">
                  <c:v>3.8546511627906979</c:v>
                </c:pt>
                <c:pt idx="4">
                  <c:v>5.0406976744186052</c:v>
                </c:pt>
                <c:pt idx="5">
                  <c:v>6.2267441860465125</c:v>
                </c:pt>
                <c:pt idx="6">
                  <c:v>7.4127906976744189</c:v>
                </c:pt>
                <c:pt idx="7">
                  <c:v>8.5988372093023262</c:v>
                </c:pt>
                <c:pt idx="8">
                  <c:v>9.7848837209302335</c:v>
                </c:pt>
                <c:pt idx="9">
                  <c:v>10.970930232558141</c:v>
                </c:pt>
                <c:pt idx="10">
                  <c:v>12.156976744186048</c:v>
                </c:pt>
              </c:numCache>
            </c:numRef>
          </c:yVal>
          <c:smooth val="0"/>
        </c:ser>
        <c:ser>
          <c:idx val="4"/>
          <c:order val="4"/>
          <c:tx>
            <c:v>Variants</c:v>
          </c:tx>
          <c:spPr>
            <a:ln w="28575">
              <a:noFill/>
            </a:ln>
          </c:spPr>
          <c:xVal>
            <c:numRef>
              <c:f>DM_Interface!$I$37:$I$47</c:f>
              <c:numCache>
                <c:formatCode>General</c:formatCode>
                <c:ptCount val="11"/>
              </c:numCache>
            </c:numRef>
          </c:xVal>
          <c:yVal>
            <c:numRef>
              <c:f>DM_Interface!$J$37:$J$47</c:f>
              <c:numCache>
                <c:formatCode>General</c:formatCode>
                <c:ptCount val="11"/>
              </c:numCache>
            </c:numRef>
          </c:yVal>
          <c:smooth val="0"/>
        </c:ser>
        <c:dLbls>
          <c:showLegendKey val="0"/>
          <c:showVal val="0"/>
          <c:showCatName val="0"/>
          <c:showSerName val="0"/>
          <c:showPercent val="0"/>
          <c:showBubbleSize val="0"/>
        </c:dLbls>
        <c:axId val="207581504"/>
        <c:axId val="207582064"/>
      </c:scatterChart>
      <c:valAx>
        <c:axId val="207581504"/>
        <c:scaling>
          <c:orientation val="minMax"/>
          <c:max val="35"/>
          <c:min val="0"/>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582064"/>
        <c:crosses val="autoZero"/>
        <c:crossBetween val="midCat"/>
        <c:majorUnit val="5"/>
        <c:minorUnit val="5"/>
      </c:valAx>
      <c:valAx>
        <c:axId val="207582064"/>
        <c:scaling>
          <c:orientation val="minMax"/>
          <c:max val="20"/>
          <c:min val="0"/>
        </c:scaling>
        <c:delete val="0"/>
        <c:axPos val="l"/>
        <c:majorGridlines/>
        <c:numFmt formatCode="General" sourceLinked="1"/>
        <c:majorTickMark val="out"/>
        <c:minorTickMark val="none"/>
        <c:tickLblPos val="nextTo"/>
        <c:crossAx val="207581504"/>
        <c:crosses val="autoZero"/>
        <c:crossBetween val="midCat"/>
        <c:majorUnit val="5"/>
      </c:valAx>
      <c:spPr>
        <a:solidFill>
          <a:srgbClr val="FFFFCC"/>
        </a:solidFill>
      </c:spPr>
    </c:plotArea>
    <c:legend>
      <c:legendPos val="r"/>
      <c:layout/>
      <c:overlay val="0"/>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legend>
    <c:plotVisOnly val="1"/>
    <c:dispBlanksAs val="gap"/>
    <c:showDLblsOverMax val="0"/>
  </c:chart>
  <c:spPr>
    <a:solidFill>
      <a:srgbClr val="FFFFCC"/>
    </a:solidFill>
  </c:spPr>
  <c:printSettings>
    <c:headerFooter/>
    <c:pageMargins b="0.75" l="0.7" r="0.7" t="0.75" header="0.3" footer="0.3"/>
    <c:pageSetup/>
  </c:printSettings>
</c:chartSpac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Work_space!$B$8"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Scroll" dx="16" fmlaLink="$H$11" horiz="1" max="99" min="1" page="10" val="3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276225</xdr:colOff>
          <xdr:row>1</xdr:row>
          <xdr:rowOff>9525</xdr:rowOff>
        </xdr:from>
        <xdr:to>
          <xdr:col>3</xdr:col>
          <xdr:colOff>361950</xdr:colOff>
          <xdr:row>7</xdr:row>
          <xdr:rowOff>9525</xdr:rowOff>
        </xdr:to>
        <xdr:sp macro="" textlink="">
          <xdr:nvSpPr>
            <xdr:cNvPr id="2049" name="Group Box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Preferences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xdr:row>
          <xdr:rowOff>38100</xdr:rowOff>
        </xdr:from>
        <xdr:to>
          <xdr:col>3</xdr:col>
          <xdr:colOff>304800</xdr:colOff>
          <xdr:row>3</xdr:row>
          <xdr:rowOff>123825</xdr:rowOff>
        </xdr:to>
        <xdr:sp macro="" textlink="">
          <xdr:nvSpPr>
            <xdr:cNvPr id="2051" name="Option Button 3" descr="Base point"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Direction of concessions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4</xdr:row>
          <xdr:rowOff>57150</xdr:rowOff>
        </xdr:from>
        <xdr:to>
          <xdr:col>2</xdr:col>
          <xdr:colOff>619125</xdr:colOff>
          <xdr:row>4</xdr:row>
          <xdr:rowOff>266700</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Weights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5</xdr:row>
          <xdr:rowOff>38100</xdr:rowOff>
        </xdr:from>
        <xdr:to>
          <xdr:col>2</xdr:col>
          <xdr:colOff>628650</xdr:colOff>
          <xdr:row>6</xdr:row>
          <xdr:rowOff>57150</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Base element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xdr:rowOff>
        </xdr:from>
        <xdr:to>
          <xdr:col>11</xdr:col>
          <xdr:colOff>0</xdr:colOff>
          <xdr:row>11</xdr:row>
          <xdr:rowOff>9525</xdr:rowOff>
        </xdr:to>
        <xdr:sp macro="" textlink="">
          <xdr:nvSpPr>
            <xdr:cNvPr id="2054" name="Scroll Bar 6" hidden="1">
              <a:extLst>
                <a:ext uri="{63B3BB69-23CF-44E3-9099-C40C66FF867C}">
                  <a14:compatExt spid="_x0000_s205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4</xdr:col>
      <xdr:colOff>0</xdr:colOff>
      <xdr:row>19</xdr:row>
      <xdr:rowOff>0</xdr:rowOff>
    </xdr:from>
    <xdr:to>
      <xdr:col>13</xdr:col>
      <xdr:colOff>676275</xdr:colOff>
      <xdr:row>32</xdr:row>
      <xdr:rowOff>171450</xdr:rowOff>
    </xdr:to>
    <xdr:graphicFrame macro="">
      <xdr:nvGraphicFramePr>
        <xdr:cNvPr id="2055" name="Wykres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B1:N40"/>
  <sheetViews>
    <sheetView showGridLines="0" zoomScaleNormal="100" workbookViewId="0">
      <selection activeCell="C23" sqref="C23"/>
    </sheetView>
  </sheetViews>
  <sheetFormatPr defaultRowHeight="14.25"/>
  <cols>
    <col min="1" max="1" width="1.5" customWidth="1"/>
    <col min="3" max="3" width="9.625" bestFit="1" customWidth="1"/>
    <col min="6" max="6" width="11" bestFit="1" customWidth="1"/>
    <col min="7" max="7" width="10.25" customWidth="1"/>
    <col min="12" max="12" width="10.25" customWidth="1"/>
    <col min="13" max="13" width="10" bestFit="1" customWidth="1"/>
  </cols>
  <sheetData>
    <row r="1" spans="2:14" ht="15" thickBot="1"/>
    <row r="2" spans="2:14">
      <c r="D2" s="24"/>
      <c r="E2" s="25"/>
      <c r="F2" s="26"/>
      <c r="G2" s="26"/>
      <c r="H2" s="26"/>
      <c r="I2" s="26"/>
      <c r="J2" s="26"/>
      <c r="K2" s="26"/>
      <c r="L2" s="26"/>
      <c r="M2" s="26"/>
      <c r="N2" s="27"/>
    </row>
    <row r="3" spans="2:14">
      <c r="E3" s="28"/>
      <c r="F3" s="29">
        <v>0</v>
      </c>
      <c r="G3" s="29">
        <v>0</v>
      </c>
      <c r="H3" s="85" t="s">
        <v>29</v>
      </c>
      <c r="I3" s="86"/>
      <c r="J3" s="86"/>
      <c r="K3" s="87"/>
      <c r="L3" s="29">
        <v>0</v>
      </c>
      <c r="M3" s="29"/>
      <c r="N3" s="30"/>
    </row>
    <row r="4" spans="2:14">
      <c r="E4" s="28"/>
      <c r="F4" s="29"/>
      <c r="G4" s="29"/>
      <c r="H4" s="31"/>
      <c r="I4" s="31"/>
      <c r="J4" s="31"/>
      <c r="K4" s="29"/>
      <c r="L4" s="29"/>
      <c r="M4" s="29"/>
      <c r="N4" s="30"/>
    </row>
    <row r="5" spans="2:14" ht="29.25">
      <c r="E5" s="28"/>
      <c r="F5" s="32">
        <v>50</v>
      </c>
      <c r="G5" s="33" t="s">
        <v>30</v>
      </c>
      <c r="H5" s="34"/>
      <c r="I5" s="29"/>
      <c r="J5" s="34"/>
      <c r="K5" s="29"/>
      <c r="L5" s="33" t="s">
        <v>31</v>
      </c>
      <c r="M5" s="35">
        <v>10</v>
      </c>
      <c r="N5" s="30"/>
    </row>
    <row r="6" spans="2:14" ht="15" thickBot="1">
      <c r="E6" s="36"/>
      <c r="F6" s="37"/>
      <c r="G6" s="37"/>
      <c r="H6" s="38"/>
      <c r="I6" s="38"/>
      <c r="J6" s="38"/>
      <c r="K6" s="37"/>
      <c r="L6" s="37"/>
      <c r="M6" s="37"/>
      <c r="N6" s="39"/>
    </row>
    <row r="7" spans="2:14" ht="15" thickBot="1">
      <c r="H7" s="40"/>
      <c r="I7" s="40"/>
      <c r="J7" s="40"/>
    </row>
    <row r="8" spans="2:14">
      <c r="E8" s="41"/>
      <c r="F8" s="42"/>
      <c r="G8" s="42"/>
      <c r="H8" s="43"/>
      <c r="I8" s="43"/>
      <c r="J8" s="43"/>
      <c r="K8" s="42"/>
      <c r="L8" s="42"/>
      <c r="M8" s="42"/>
      <c r="N8" s="44"/>
    </row>
    <row r="9" spans="2:14">
      <c r="E9" s="46"/>
      <c r="F9" s="47"/>
      <c r="G9" s="47"/>
      <c r="H9" s="85" t="s">
        <v>32</v>
      </c>
      <c r="I9" s="86"/>
      <c r="J9" s="86"/>
      <c r="K9" s="87"/>
      <c r="L9" s="47"/>
      <c r="M9" s="47"/>
      <c r="N9" s="48"/>
    </row>
    <row r="10" spans="2:14">
      <c r="E10" s="46"/>
      <c r="F10" s="47"/>
      <c r="G10" s="47"/>
      <c r="H10" s="47"/>
      <c r="I10" s="47"/>
      <c r="J10" s="47"/>
      <c r="K10" s="47"/>
      <c r="L10" s="47"/>
      <c r="M10" s="47"/>
      <c r="N10" s="48"/>
    </row>
    <row r="11" spans="2:14" ht="29.25">
      <c r="B11" s="49"/>
      <c r="C11" s="49"/>
      <c r="E11" s="46"/>
      <c r="F11" s="50">
        <f>H11/100</f>
        <v>0.31</v>
      </c>
      <c r="G11" s="51" t="s">
        <v>33</v>
      </c>
      <c r="H11" s="52">
        <v>31</v>
      </c>
      <c r="I11" s="52"/>
      <c r="J11" s="52"/>
      <c r="K11" s="52"/>
      <c r="L11" s="51" t="s">
        <v>34</v>
      </c>
      <c r="M11" s="53">
        <f>1-F11</f>
        <v>0.69</v>
      </c>
      <c r="N11" s="48"/>
    </row>
    <row r="12" spans="2:14" ht="15.75" thickBot="1">
      <c r="B12" s="45" t="s">
        <v>42</v>
      </c>
      <c r="C12" s="45" t="s">
        <v>43</v>
      </c>
      <c r="E12" s="54"/>
      <c r="F12" s="55"/>
      <c r="G12" s="55"/>
      <c r="H12" s="55"/>
      <c r="I12" s="55"/>
      <c r="J12" s="55"/>
      <c r="K12" s="55"/>
      <c r="L12" s="55"/>
      <c r="M12" s="55"/>
      <c r="N12" s="56"/>
    </row>
    <row r="13" spans="2:14" ht="15" thickBot="1">
      <c r="B13" s="45">
        <f>Project_portfolio!P4</f>
        <v>32.1</v>
      </c>
      <c r="C13" s="45">
        <f>Project_portfolio!P5</f>
        <v>17.100000000000001</v>
      </c>
    </row>
    <row r="14" spans="2:14">
      <c r="B14" s="49"/>
      <c r="C14" s="49"/>
      <c r="E14" s="57"/>
      <c r="F14" s="58"/>
      <c r="G14" s="58"/>
      <c r="H14" s="58"/>
      <c r="I14" s="58"/>
      <c r="J14" s="58"/>
      <c r="K14" s="58"/>
      <c r="L14" s="58"/>
      <c r="M14" s="58"/>
      <c r="N14" s="59"/>
    </row>
    <row r="15" spans="2:14" ht="15">
      <c r="B15" s="60" t="s">
        <v>44</v>
      </c>
      <c r="C15" s="60" t="s">
        <v>45</v>
      </c>
      <c r="E15" s="61"/>
      <c r="F15" s="62"/>
      <c r="G15" s="62"/>
      <c r="H15" s="85" t="s">
        <v>41</v>
      </c>
      <c r="I15" s="86"/>
      <c r="J15" s="86"/>
      <c r="K15" s="87"/>
      <c r="L15" s="62"/>
      <c r="M15" s="62"/>
      <c r="N15" s="63"/>
    </row>
    <row r="16" spans="2:14">
      <c r="B16" s="64">
        <f>Work_space!B35</f>
        <v>0.70348837209302317</v>
      </c>
      <c r="C16" s="64">
        <f>Work_space!B36</f>
        <v>0.29651162790697677</v>
      </c>
      <c r="E16" s="61"/>
      <c r="F16" s="62"/>
      <c r="G16" s="62"/>
      <c r="H16" s="65"/>
      <c r="I16" s="65"/>
      <c r="J16" s="65"/>
      <c r="K16" s="62"/>
      <c r="L16" s="62"/>
      <c r="M16" s="62"/>
      <c r="N16" s="63"/>
    </row>
    <row r="17" spans="2:14" ht="31.5">
      <c r="E17" s="61"/>
      <c r="F17" s="66">
        <v>20</v>
      </c>
      <c r="G17" s="67" t="s">
        <v>35</v>
      </c>
      <c r="H17" s="68"/>
      <c r="I17" s="62"/>
      <c r="J17" s="68"/>
      <c r="K17" s="69"/>
      <c r="L17" s="67" t="s">
        <v>36</v>
      </c>
      <c r="M17" s="70">
        <v>12</v>
      </c>
      <c r="N17" s="63"/>
    </row>
    <row r="18" spans="2:14" ht="15" thickBot="1">
      <c r="E18" s="71"/>
      <c r="F18" s="72"/>
      <c r="G18" s="72"/>
      <c r="H18" s="72"/>
      <c r="I18" s="72"/>
      <c r="J18" s="72"/>
      <c r="K18" s="72"/>
      <c r="L18" s="72"/>
      <c r="M18" s="72"/>
      <c r="N18" s="73"/>
    </row>
    <row r="23" spans="2:14">
      <c r="E23" s="74"/>
      <c r="F23" s="74"/>
      <c r="G23" s="74"/>
      <c r="H23" s="74"/>
      <c r="I23" s="74"/>
      <c r="J23" s="74"/>
    </row>
    <row r="24" spans="2:14">
      <c r="E24" s="74"/>
      <c r="F24" s="74"/>
      <c r="G24" s="74"/>
      <c r="H24" s="74"/>
      <c r="I24" s="74"/>
      <c r="J24" s="74"/>
    </row>
    <row r="25" spans="2:14">
      <c r="E25" s="74"/>
      <c r="F25" s="74"/>
      <c r="G25" s="74"/>
      <c r="H25" s="74"/>
      <c r="I25" s="74"/>
      <c r="J25" s="74"/>
    </row>
    <row r="26" spans="2:14">
      <c r="B26" s="75"/>
      <c r="C26" s="75"/>
      <c r="E26" s="74"/>
      <c r="F26" s="74"/>
      <c r="G26" s="74"/>
      <c r="H26" s="74"/>
      <c r="I26" s="74"/>
      <c r="J26" s="74"/>
    </row>
    <row r="27" spans="2:14">
      <c r="B27" s="75"/>
      <c r="C27" s="75"/>
      <c r="E27" s="74"/>
      <c r="F27" s="74"/>
      <c r="G27" s="74"/>
      <c r="H27" s="74"/>
      <c r="I27" s="74"/>
      <c r="J27" s="74"/>
    </row>
    <row r="28" spans="2:14">
      <c r="B28" s="75"/>
      <c r="C28" s="75"/>
      <c r="E28" s="74"/>
      <c r="F28" s="74"/>
      <c r="G28" s="74"/>
      <c r="H28" s="74"/>
      <c r="I28" s="74"/>
      <c r="J28" s="74"/>
    </row>
    <row r="29" spans="2:14">
      <c r="B29" s="75"/>
      <c r="C29" s="75"/>
      <c r="E29" s="74"/>
      <c r="F29" s="74"/>
      <c r="G29" s="74"/>
      <c r="H29" s="74"/>
      <c r="I29" s="74"/>
      <c r="J29" s="74"/>
    </row>
    <row r="30" spans="2:14">
      <c r="E30" s="74"/>
      <c r="F30" s="74"/>
      <c r="G30" s="74"/>
      <c r="H30" s="74"/>
      <c r="I30" s="74"/>
      <c r="J30" s="74"/>
    </row>
    <row r="31" spans="2:14">
      <c r="E31" s="74"/>
      <c r="F31" s="74"/>
      <c r="G31" s="74"/>
      <c r="H31" s="74"/>
      <c r="I31" s="74"/>
      <c r="J31" s="74"/>
    </row>
    <row r="32" spans="2:14">
      <c r="E32" s="74"/>
      <c r="F32" s="74"/>
      <c r="G32" s="74"/>
      <c r="H32" s="74"/>
      <c r="I32" s="74"/>
      <c r="J32" s="74"/>
    </row>
    <row r="33" spans="5:10">
      <c r="E33" s="74"/>
      <c r="F33" s="74"/>
      <c r="G33" s="74"/>
      <c r="H33" s="74"/>
      <c r="I33" s="74"/>
      <c r="J33" s="74"/>
    </row>
    <row r="34" spans="5:10">
      <c r="E34" s="74"/>
      <c r="F34" s="74"/>
      <c r="G34" s="74"/>
      <c r="H34" s="74"/>
      <c r="I34" s="74"/>
      <c r="J34" s="74"/>
    </row>
    <row r="40" spans="5:10" ht="15.75" customHeight="1"/>
  </sheetData>
  <mergeCells count="3">
    <mergeCell ref="H3:K3"/>
    <mergeCell ref="H9:K9"/>
    <mergeCell ref="H15:K1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Group Box 1">
              <controlPr locked="0" defaultSize="0" autoFill="0" autoPict="0">
                <anchor moveWithCells="1" sizeWithCells="1">
                  <from>
                    <xdr:col>1</xdr:col>
                    <xdr:colOff>276225</xdr:colOff>
                    <xdr:row>1</xdr:row>
                    <xdr:rowOff>9525</xdr:rowOff>
                  </from>
                  <to>
                    <xdr:col>3</xdr:col>
                    <xdr:colOff>361950</xdr:colOff>
                    <xdr:row>7</xdr:row>
                    <xdr:rowOff>9525</xdr:rowOff>
                  </to>
                </anchor>
              </controlPr>
            </control>
          </mc:Choice>
        </mc:AlternateContent>
        <mc:AlternateContent xmlns:mc="http://schemas.openxmlformats.org/markup-compatibility/2006">
          <mc:Choice Requires="x14">
            <control shapeId="2051" r:id="rId4" name="Option Button 3">
              <controlPr defaultSize="0" autoFill="0" autoLine="0" autoPict="0" altText="Base point">
                <anchor moveWithCells="1">
                  <from>
                    <xdr:col>1</xdr:col>
                    <xdr:colOff>400050</xdr:colOff>
                    <xdr:row>2</xdr:row>
                    <xdr:rowOff>38100</xdr:rowOff>
                  </from>
                  <to>
                    <xdr:col>3</xdr:col>
                    <xdr:colOff>304800</xdr:colOff>
                    <xdr:row>3</xdr:row>
                    <xdr:rowOff>123825</xdr:rowOff>
                  </to>
                </anchor>
              </controlPr>
            </control>
          </mc:Choice>
        </mc:AlternateContent>
        <mc:AlternateContent xmlns:mc="http://schemas.openxmlformats.org/markup-compatibility/2006">
          <mc:Choice Requires="x14">
            <control shapeId="2052" r:id="rId5" name="Option Button 4">
              <controlPr defaultSize="0" autoFill="0" autoLine="0" autoPict="0">
                <anchor moveWithCells="1">
                  <from>
                    <xdr:col>1</xdr:col>
                    <xdr:colOff>400050</xdr:colOff>
                    <xdr:row>4</xdr:row>
                    <xdr:rowOff>57150</xdr:rowOff>
                  </from>
                  <to>
                    <xdr:col>2</xdr:col>
                    <xdr:colOff>619125</xdr:colOff>
                    <xdr:row>4</xdr:row>
                    <xdr:rowOff>266700</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409575</xdr:colOff>
                    <xdr:row>5</xdr:row>
                    <xdr:rowOff>38100</xdr:rowOff>
                  </from>
                  <to>
                    <xdr:col>2</xdr:col>
                    <xdr:colOff>628650</xdr:colOff>
                    <xdr:row>6</xdr:row>
                    <xdr:rowOff>57150</xdr:rowOff>
                  </to>
                </anchor>
              </controlPr>
            </control>
          </mc:Choice>
        </mc:AlternateContent>
        <mc:AlternateContent xmlns:mc="http://schemas.openxmlformats.org/markup-compatibility/2006">
          <mc:Choice Requires="x14">
            <control shapeId="2054" r:id="rId7" name="Scroll Bar 6">
              <controlPr defaultSize="0" autoPict="0">
                <anchor moveWithCells="1">
                  <from>
                    <xdr:col>7</xdr:col>
                    <xdr:colOff>19050</xdr:colOff>
                    <xdr:row>10</xdr:row>
                    <xdr:rowOff>9525</xdr:rowOff>
                  </from>
                  <to>
                    <xdr:col>11</xdr:col>
                    <xdr:colOff>0</xdr:colOff>
                    <xdr:row>11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C2:Q28"/>
  <sheetViews>
    <sheetView workbookViewId="0">
      <selection activeCell="E22" sqref="E22"/>
    </sheetView>
  </sheetViews>
  <sheetFormatPr defaultRowHeight="18.75"/>
  <cols>
    <col min="1" max="1" width="1.875" style="12" customWidth="1"/>
    <col min="2" max="2" width="2" style="12" customWidth="1"/>
    <col min="3" max="3" width="8.375" style="12" customWidth="1"/>
    <col min="4" max="4" width="9.5" style="12" bestFit="1" customWidth="1"/>
    <col min="5" max="5" width="16.625" style="13" customWidth="1"/>
    <col min="6" max="6" width="10.25" style="12" customWidth="1"/>
    <col min="7" max="8" width="9" style="12"/>
    <col min="9" max="9" width="12.25" style="12" customWidth="1"/>
    <col min="10" max="16384" width="9" style="12"/>
  </cols>
  <sheetData>
    <row r="2" spans="3:17" ht="21" customHeight="1" thickBot="1">
      <c r="D2" s="3"/>
      <c r="E2" s="9" t="s">
        <v>8</v>
      </c>
      <c r="F2" s="5" t="s">
        <v>1</v>
      </c>
      <c r="G2" s="5" t="s">
        <v>2</v>
      </c>
      <c r="H2" s="5" t="s">
        <v>3</v>
      </c>
      <c r="I2" s="5" t="s">
        <v>4</v>
      </c>
      <c r="J2" s="5" t="s">
        <v>5</v>
      </c>
      <c r="K2" s="5" t="s">
        <v>6</v>
      </c>
      <c r="L2" s="5" t="s">
        <v>7</v>
      </c>
      <c r="M2" s="3"/>
      <c r="N2" s="3"/>
      <c r="O2" s="3"/>
      <c r="P2" s="3"/>
      <c r="Q2" s="3"/>
    </row>
    <row r="3" spans="3:17" ht="19.5" thickTop="1">
      <c r="D3" s="3"/>
      <c r="E3" s="4"/>
      <c r="F3" s="1">
        <v>0</v>
      </c>
      <c r="G3" s="1">
        <v>1</v>
      </c>
      <c r="H3" s="1">
        <v>1</v>
      </c>
      <c r="I3" s="1">
        <v>1</v>
      </c>
      <c r="J3" s="1">
        <v>0</v>
      </c>
      <c r="K3" s="1">
        <v>0</v>
      </c>
      <c r="L3" s="1">
        <v>1</v>
      </c>
      <c r="M3" s="4"/>
      <c r="N3" s="17" t="s">
        <v>9</v>
      </c>
      <c r="O3" s="17" t="s">
        <v>39</v>
      </c>
      <c r="P3" s="18" t="s">
        <v>10</v>
      </c>
    </row>
    <row r="4" spans="3:17" ht="20.25">
      <c r="D4" s="3"/>
      <c r="E4" s="6" t="s">
        <v>37</v>
      </c>
      <c r="F4" s="7">
        <v>9</v>
      </c>
      <c r="G4" s="8">
        <v>7</v>
      </c>
      <c r="H4" s="8">
        <v>8</v>
      </c>
      <c r="I4" s="8">
        <v>8</v>
      </c>
      <c r="J4" s="8">
        <v>6</v>
      </c>
      <c r="K4" s="8">
        <v>9</v>
      </c>
      <c r="L4" s="8">
        <v>1</v>
      </c>
      <c r="M4" s="15">
        <f>SUMPRODUCT($F$3:$L$3,F4:L4)</f>
        <v>24</v>
      </c>
      <c r="N4" s="17">
        <v>32</v>
      </c>
      <c r="O4" s="17">
        <v>0.1</v>
      </c>
      <c r="P4" s="19">
        <f>N4 +O4</f>
        <v>32.1</v>
      </c>
    </row>
    <row r="5" spans="3:17" ht="20.25">
      <c r="D5" s="3"/>
      <c r="E5" s="6" t="s">
        <v>38</v>
      </c>
      <c r="F5" s="10">
        <v>1</v>
      </c>
      <c r="G5" s="11">
        <v>4</v>
      </c>
      <c r="H5" s="11">
        <v>2</v>
      </c>
      <c r="I5" s="11">
        <v>3</v>
      </c>
      <c r="J5" s="11">
        <v>3</v>
      </c>
      <c r="K5" s="11">
        <v>2</v>
      </c>
      <c r="L5" s="11">
        <v>8</v>
      </c>
      <c r="M5" s="15">
        <f>SUMPRODUCT($F$3:$L$3,F5:L5)</f>
        <v>17</v>
      </c>
      <c r="N5" s="17">
        <v>17</v>
      </c>
      <c r="O5" s="17">
        <v>0.1</v>
      </c>
      <c r="P5" s="19">
        <f>17+O5</f>
        <v>17.100000000000001</v>
      </c>
    </row>
    <row r="6" spans="3:17" ht="19.5">
      <c r="D6" s="3"/>
      <c r="E6" s="2" t="s">
        <v>0</v>
      </c>
      <c r="F6" s="10">
        <v>70</v>
      </c>
      <c r="G6" s="11">
        <v>12</v>
      </c>
      <c r="H6" s="11">
        <v>33</v>
      </c>
      <c r="I6" s="11">
        <v>40</v>
      </c>
      <c r="J6" s="11">
        <v>65</v>
      </c>
      <c r="K6" s="11">
        <v>75</v>
      </c>
      <c r="L6" s="11">
        <v>45</v>
      </c>
      <c r="M6" s="14">
        <f>SUMPRODUCT($F$3:$L$3,F6:L6)</f>
        <v>130</v>
      </c>
      <c r="N6" s="16">
        <v>155</v>
      </c>
      <c r="O6" s="83"/>
      <c r="P6" s="3"/>
      <c r="Q6" s="3"/>
    </row>
    <row r="7" spans="3:17">
      <c r="D7" s="3"/>
      <c r="E7" s="4"/>
      <c r="F7" s="4"/>
      <c r="G7" s="4"/>
      <c r="H7" s="4"/>
      <c r="I7" s="4"/>
      <c r="J7" s="4"/>
      <c r="K7" s="4"/>
      <c r="L7" s="4"/>
      <c r="N7" s="3"/>
      <c r="O7" s="3"/>
      <c r="P7" s="3"/>
      <c r="Q7" s="3"/>
    </row>
    <row r="8" spans="3:17" ht="20.25">
      <c r="C8" s="20" t="s">
        <v>15</v>
      </c>
      <c r="D8" s="20" t="s">
        <v>11</v>
      </c>
      <c r="E8" s="21" t="s">
        <v>12</v>
      </c>
      <c r="F8" s="79">
        <f>C9*(P4-M4)</f>
        <v>2.4017441860465123</v>
      </c>
      <c r="G8"/>
      <c r="H8"/>
      <c r="I8"/>
      <c r="J8"/>
      <c r="K8" s="3"/>
      <c r="L8" s="3"/>
      <c r="M8" s="3"/>
      <c r="N8" s="3"/>
      <c r="O8" s="3"/>
      <c r="P8" s="3"/>
      <c r="Q8" s="3"/>
    </row>
    <row r="9" spans="3:17" ht="20.25">
      <c r="C9" s="81">
        <f>Work_space!B30</f>
        <v>0.29651162790697677</v>
      </c>
      <c r="D9" s="82">
        <f>1-C9</f>
        <v>0.70348837209302317</v>
      </c>
      <c r="E9" s="21" t="s">
        <v>13</v>
      </c>
      <c r="F9" s="79">
        <f>D9*(P5-M5)</f>
        <v>7.0348837209303322E-2</v>
      </c>
      <c r="G9"/>
      <c r="H9"/>
      <c r="I9"/>
      <c r="J9"/>
      <c r="K9" s="3"/>
      <c r="L9" s="3"/>
      <c r="M9" s="3"/>
      <c r="N9" s="3"/>
      <c r="O9" s="3"/>
      <c r="P9" s="3"/>
      <c r="Q9" s="3"/>
    </row>
    <row r="10" spans="3:17">
      <c r="D10" s="22"/>
      <c r="E10" s="9" t="s">
        <v>14</v>
      </c>
      <c r="F10" s="80">
        <f>MAX(F8:F9)</f>
        <v>2.4017441860465123</v>
      </c>
      <c r="G10"/>
      <c r="H10"/>
      <c r="I10"/>
      <c r="J10"/>
      <c r="K10" s="3"/>
      <c r="L10" s="3"/>
      <c r="M10" s="3"/>
      <c r="N10" s="3"/>
      <c r="O10" s="3"/>
      <c r="P10" s="3"/>
      <c r="Q10" s="3"/>
    </row>
    <row r="11" spans="3:17">
      <c r="D11"/>
      <c r="E11"/>
      <c r="F11"/>
      <c r="G11"/>
      <c r="H11"/>
      <c r="I11"/>
      <c r="J11"/>
      <c r="K11"/>
      <c r="L11"/>
      <c r="M11"/>
      <c r="N11"/>
      <c r="O11"/>
      <c r="P11" s="3"/>
      <c r="Q11" s="3"/>
    </row>
    <row r="12" spans="3:17">
      <c r="D12"/>
      <c r="E12"/>
      <c r="F12"/>
      <c r="G12"/>
      <c r="H12"/>
      <c r="I12"/>
      <c r="J12"/>
      <c r="K12"/>
      <c r="L12"/>
      <c r="M12"/>
      <c r="N12"/>
      <c r="O12"/>
      <c r="P12" s="4"/>
      <c r="Q12" s="3"/>
    </row>
    <row r="13" spans="3:17">
      <c r="D13"/>
      <c r="E13"/>
      <c r="F13"/>
      <c r="G13"/>
      <c r="H13"/>
      <c r="I13"/>
      <c r="J13"/>
      <c r="K13"/>
      <c r="L13"/>
      <c r="M13"/>
      <c r="N13"/>
      <c r="O13"/>
      <c r="P13" s="4"/>
      <c r="Q13" s="3"/>
    </row>
    <row r="14" spans="3:17">
      <c r="D14"/>
      <c r="E14"/>
      <c r="F14"/>
      <c r="G14"/>
      <c r="H14"/>
      <c r="I14"/>
      <c r="J14"/>
      <c r="K14"/>
      <c r="L14"/>
      <c r="M14"/>
      <c r="N14"/>
      <c r="O14"/>
      <c r="P14" s="3"/>
      <c r="Q14" s="3"/>
    </row>
    <row r="15" spans="3:17">
      <c r="D15"/>
      <c r="E15"/>
      <c r="F15"/>
      <c r="G15"/>
      <c r="H15"/>
      <c r="I15"/>
      <c r="J15"/>
      <c r="K15"/>
      <c r="L15"/>
      <c r="M15"/>
      <c r="N15"/>
      <c r="O15"/>
      <c r="P15" s="3"/>
      <c r="Q15" s="3"/>
    </row>
    <row r="16" spans="3:17">
      <c r="D16"/>
      <c r="E16"/>
      <c r="F16"/>
      <c r="G16"/>
      <c r="H16"/>
      <c r="I16"/>
      <c r="J16"/>
      <c r="K16"/>
      <c r="L16"/>
      <c r="M16"/>
      <c r="N16"/>
      <c r="O16"/>
      <c r="P16" s="4"/>
      <c r="Q16" s="3"/>
    </row>
    <row r="17" spans="4:17">
      <c r="D17"/>
      <c r="E17"/>
      <c r="F17"/>
      <c r="G17"/>
      <c r="H17"/>
      <c r="I17"/>
      <c r="J17"/>
      <c r="K17"/>
      <c r="L17"/>
      <c r="M17"/>
      <c r="N17"/>
      <c r="O17"/>
      <c r="P17" s="4"/>
      <c r="Q17" s="3"/>
    </row>
    <row r="18" spans="4:17">
      <c r="D18"/>
      <c r="E18"/>
      <c r="F18"/>
      <c r="G18"/>
      <c r="H18"/>
      <c r="I18"/>
      <c r="J18"/>
      <c r="K18"/>
      <c r="L18"/>
      <c r="M18"/>
      <c r="N18"/>
      <c r="O18"/>
      <c r="P18" s="4"/>
      <c r="Q18" s="3"/>
    </row>
    <row r="19" spans="4:17">
      <c r="D19"/>
      <c r="E19"/>
      <c r="F19"/>
      <c r="G19"/>
      <c r="H19"/>
      <c r="I19"/>
      <c r="J19"/>
      <c r="K19"/>
      <c r="L19"/>
      <c r="M19"/>
      <c r="N19"/>
      <c r="O19"/>
      <c r="P19" s="4"/>
      <c r="Q19" s="3"/>
    </row>
    <row r="20" spans="4:17">
      <c r="D20"/>
      <c r="E20"/>
      <c r="F20"/>
      <c r="G20"/>
      <c r="H20"/>
      <c r="I20"/>
      <c r="J20"/>
      <c r="K20"/>
      <c r="L20"/>
      <c r="M20"/>
      <c r="N20"/>
      <c r="O20"/>
      <c r="P20" s="4"/>
      <c r="Q20" s="3"/>
    </row>
    <row r="21" spans="4:17">
      <c r="D21"/>
      <c r="E21"/>
      <c r="F21"/>
      <c r="G21"/>
      <c r="H21"/>
      <c r="I21"/>
      <c r="J21"/>
      <c r="K21"/>
      <c r="L21"/>
      <c r="M21"/>
      <c r="N21"/>
      <c r="O21"/>
      <c r="P21" s="4"/>
      <c r="Q21" s="3"/>
    </row>
    <row r="22" spans="4:17">
      <c r="D22"/>
      <c r="E22"/>
      <c r="F22"/>
      <c r="G22"/>
      <c r="H22"/>
      <c r="I22"/>
      <c r="J22"/>
      <c r="K22"/>
      <c r="L22"/>
      <c r="M22"/>
      <c r="N22"/>
      <c r="O22"/>
      <c r="P22" s="4"/>
      <c r="Q22" s="3"/>
    </row>
    <row r="23" spans="4:17">
      <c r="D23"/>
      <c r="E23"/>
      <c r="F23"/>
      <c r="G23"/>
      <c r="H23"/>
      <c r="I23"/>
      <c r="J23"/>
      <c r="K23"/>
      <c r="L23"/>
      <c r="M23"/>
      <c r="N23"/>
      <c r="O23"/>
      <c r="P23" s="4"/>
      <c r="Q23" s="3"/>
    </row>
    <row r="28" spans="4:17">
      <c r="H28" s="77"/>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
  <sheetViews>
    <sheetView workbookViewId="0">
      <selection activeCell="B2" sqref="B2"/>
    </sheetView>
  </sheetViews>
  <sheetFormatPr defaultRowHeight="14.25"/>
  <cols>
    <col min="2" max="2" width="82.875" customWidth="1"/>
  </cols>
  <sheetData>
    <row r="1" spans="2:2" ht="15" thickBot="1"/>
    <row r="2" spans="2:2" ht="105.75" thickBot="1">
      <c r="B2" s="84"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5:AD42"/>
  <sheetViews>
    <sheetView tabSelected="1" topLeftCell="A4" workbookViewId="0">
      <selection activeCell="B12" sqref="B12"/>
    </sheetView>
  </sheetViews>
  <sheetFormatPr defaultRowHeight="14.25"/>
  <cols>
    <col min="1" max="1" width="25.875" customWidth="1"/>
  </cols>
  <sheetData>
    <row r="5" spans="1:3">
      <c r="A5" t="s">
        <v>16</v>
      </c>
      <c r="B5">
        <f>Project_portfolio!P4</f>
        <v>32.1</v>
      </c>
    </row>
    <row r="6" spans="1:3">
      <c r="A6" t="s">
        <v>17</v>
      </c>
      <c r="B6">
        <f>Project_portfolio!P5</f>
        <v>17.100000000000001</v>
      </c>
    </row>
    <row r="8" spans="1:3" ht="15">
      <c r="A8" s="23" t="s">
        <v>18</v>
      </c>
      <c r="B8">
        <v>3</v>
      </c>
    </row>
    <row r="10" spans="1:3" ht="15">
      <c r="A10" s="88" t="s">
        <v>19</v>
      </c>
      <c r="B10" s="88"/>
      <c r="C10" s="88"/>
    </row>
    <row r="11" spans="1:3">
      <c r="A11" t="s">
        <v>20</v>
      </c>
      <c r="B11">
        <f>DM_Interface!$F$5</f>
        <v>50</v>
      </c>
    </row>
    <row r="12" spans="1:3">
      <c r="A12" t="s">
        <v>21</v>
      </c>
      <c r="B12" s="76">
        <f>DM_Interface!M5</f>
        <v>10</v>
      </c>
    </row>
    <row r="13" spans="1:3">
      <c r="A13" t="s">
        <v>22</v>
      </c>
      <c r="B13">
        <f>1/B11</f>
        <v>0.02</v>
      </c>
    </row>
    <row r="14" spans="1:3">
      <c r="A14" t="s">
        <v>23</v>
      </c>
      <c r="B14">
        <f>1/B12</f>
        <v>0.1</v>
      </c>
    </row>
    <row r="15" spans="1:3">
      <c r="A15" t="s">
        <v>24</v>
      </c>
      <c r="B15">
        <f>SUM(B13:B14)</f>
        <v>0.12000000000000001</v>
      </c>
    </row>
    <row r="16" spans="1:3">
      <c r="A16" t="s">
        <v>22</v>
      </c>
      <c r="B16">
        <f>B13/B15</f>
        <v>0.16666666666666666</v>
      </c>
    </row>
    <row r="17" spans="1:3">
      <c r="A17" t="s">
        <v>23</v>
      </c>
      <c r="B17">
        <f>B14/B15</f>
        <v>0.83333333333333326</v>
      </c>
      <c r="C17">
        <f>SUM(B16:B17)</f>
        <v>0.99999999999999989</v>
      </c>
    </row>
    <row r="19" spans="1:3" ht="15">
      <c r="A19" s="88" t="s">
        <v>25</v>
      </c>
      <c r="B19" s="88"/>
    </row>
    <row r="20" spans="1:3">
      <c r="A20" t="s">
        <v>26</v>
      </c>
      <c r="B20" s="76">
        <f>DM_Interface!$F$17</f>
        <v>20</v>
      </c>
    </row>
    <row r="21" spans="1:3">
      <c r="A21" t="s">
        <v>27</v>
      </c>
      <c r="B21" s="76">
        <f>DM_Interface!$M$17</f>
        <v>12</v>
      </c>
    </row>
    <row r="22" spans="1:3">
      <c r="A22" t="s">
        <v>20</v>
      </c>
      <c r="B22">
        <f>B5-B20</f>
        <v>12.100000000000001</v>
      </c>
    </row>
    <row r="23" spans="1:3">
      <c r="A23" t="s">
        <v>21</v>
      </c>
      <c r="B23">
        <f>B6-B21</f>
        <v>5.1000000000000014</v>
      </c>
    </row>
    <row r="24" spans="1:3">
      <c r="A24" t="s">
        <v>22</v>
      </c>
      <c r="B24">
        <f>1/B22</f>
        <v>8.2644628099173542E-2</v>
      </c>
    </row>
    <row r="25" spans="1:3">
      <c r="A25" t="s">
        <v>23</v>
      </c>
      <c r="B25">
        <f>1/B23</f>
        <v>0.19607843137254896</v>
      </c>
    </row>
    <row r="26" spans="1:3">
      <c r="A26" t="s">
        <v>24</v>
      </c>
      <c r="B26">
        <f>SUM(B24:B25)</f>
        <v>0.27872305947172249</v>
      </c>
    </row>
    <row r="27" spans="1:3">
      <c r="A27" t="s">
        <v>22</v>
      </c>
      <c r="B27">
        <f>B24/B26</f>
        <v>0.29651162790697677</v>
      </c>
    </row>
    <row r="28" spans="1:3">
      <c r="A28" t="s">
        <v>23</v>
      </c>
      <c r="B28">
        <f>B25/B26</f>
        <v>0.70348837209302328</v>
      </c>
      <c r="C28">
        <f>SUM(B27:B28)</f>
        <v>1</v>
      </c>
    </row>
    <row r="30" spans="1:3">
      <c r="A30" s="78" t="s">
        <v>22</v>
      </c>
      <c r="B30" s="78">
        <f>IF(B8=1,B16,IF(B8=2,DM_Interface!F11, IF(B8=3,B27)))</f>
        <v>0.29651162790697677</v>
      </c>
    </row>
    <row r="31" spans="1:3">
      <c r="A31" s="78" t="s">
        <v>23</v>
      </c>
      <c r="B31" s="78">
        <f>1-B30</f>
        <v>0.70348837209302317</v>
      </c>
    </row>
    <row r="32" spans="1:3">
      <c r="A32" t="s">
        <v>20</v>
      </c>
      <c r="B32">
        <f>1/B30</f>
        <v>3.3725490196078427</v>
      </c>
    </row>
    <row r="33" spans="1:30">
      <c r="A33" t="s">
        <v>21</v>
      </c>
      <c r="B33">
        <f>1/B31</f>
        <v>1.4214876033057853</v>
      </c>
    </row>
    <row r="34" spans="1:30">
      <c r="A34" t="s">
        <v>24</v>
      </c>
      <c r="B34">
        <f>SUM(B32:B33)</f>
        <v>4.7940366229136284</v>
      </c>
    </row>
    <row r="35" spans="1:30">
      <c r="A35" t="s">
        <v>20</v>
      </c>
      <c r="B35">
        <f>B32/B34</f>
        <v>0.70348837209302317</v>
      </c>
    </row>
    <row r="36" spans="1:30">
      <c r="A36" t="s">
        <v>21</v>
      </c>
      <c r="B36">
        <f>B33/B34</f>
        <v>0.29651162790697677</v>
      </c>
      <c r="C36">
        <f>SUM(B35:B36)</f>
        <v>1</v>
      </c>
    </row>
    <row r="38" spans="1:30">
      <c r="B38">
        <v>0</v>
      </c>
      <c r="C38">
        <v>5</v>
      </c>
      <c r="D38">
        <v>9</v>
      </c>
      <c r="E38">
        <v>13</v>
      </c>
      <c r="F38">
        <v>17</v>
      </c>
      <c r="G38">
        <v>21</v>
      </c>
      <c r="H38">
        <v>25</v>
      </c>
      <c r="I38">
        <v>29</v>
      </c>
      <c r="J38">
        <v>33</v>
      </c>
      <c r="K38">
        <v>37</v>
      </c>
      <c r="L38">
        <v>41</v>
      </c>
      <c r="M38">
        <v>45</v>
      </c>
      <c r="N38">
        <v>49</v>
      </c>
      <c r="O38">
        <v>53</v>
      </c>
      <c r="P38">
        <v>57</v>
      </c>
      <c r="Q38">
        <v>61</v>
      </c>
      <c r="R38">
        <v>65</v>
      </c>
      <c r="S38">
        <v>69</v>
      </c>
      <c r="T38">
        <v>73</v>
      </c>
      <c r="U38">
        <v>77</v>
      </c>
      <c r="V38">
        <v>81</v>
      </c>
      <c r="W38">
        <v>85</v>
      </c>
      <c r="X38">
        <v>89</v>
      </c>
      <c r="Y38">
        <v>93</v>
      </c>
      <c r="Z38">
        <v>97</v>
      </c>
      <c r="AA38">
        <v>101</v>
      </c>
      <c r="AB38">
        <v>105</v>
      </c>
      <c r="AC38">
        <v>109</v>
      </c>
      <c r="AD38">
        <v>113</v>
      </c>
    </row>
    <row r="39" spans="1:30">
      <c r="A39" t="s">
        <v>28</v>
      </c>
      <c r="B39">
        <f>Project_portfolio!$P$4-B38*$B$35</f>
        <v>32.1</v>
      </c>
      <c r="C39">
        <f>Project_portfolio!$P$4-C38*$B$35</f>
        <v>28.582558139534886</v>
      </c>
      <c r="D39">
        <f>Project_portfolio!$P$4-D38*$B$35</f>
        <v>25.768604651162793</v>
      </c>
      <c r="E39">
        <f>Project_portfolio!$P$4-E38*$B$35</f>
        <v>22.9546511627907</v>
      </c>
      <c r="F39">
        <f>Project_portfolio!$P$4-F38*$B$35</f>
        <v>20.140697674418607</v>
      </c>
      <c r="G39">
        <f>Project_portfolio!$P$4-G38*$B$35</f>
        <v>17.326744186046515</v>
      </c>
      <c r="H39">
        <f>Project_portfolio!$P$4-H38*$B$35</f>
        <v>14.512790697674422</v>
      </c>
      <c r="I39">
        <f>Project_portfolio!$P$4-I38*$B$35</f>
        <v>11.698837209302329</v>
      </c>
      <c r="J39">
        <f>Project_portfolio!$P$4-J38*$B$35</f>
        <v>8.8848837209302367</v>
      </c>
      <c r="K39">
        <f>Project_portfolio!$P$4-K38*$B$35</f>
        <v>6.070930232558144</v>
      </c>
      <c r="L39">
        <f>Project_portfolio!$P$4-L38*$B$35</f>
        <v>3.2569767441860513</v>
      </c>
      <c r="M39">
        <f>Project_portfolio!$P$4-M38*$B$35</f>
        <v>0.44302325581395863</v>
      </c>
      <c r="N39">
        <f>Project_portfolio!$P$4-N38*$B$35</f>
        <v>-2.3709302325581305</v>
      </c>
      <c r="O39">
        <f>Project_portfolio!$P$4-O38*$B$35</f>
        <v>-5.1848837209302232</v>
      </c>
      <c r="P39">
        <f>Project_portfolio!$P$4-P38*$B$35</f>
        <v>-7.9988372093023159</v>
      </c>
      <c r="Q39">
        <f>Project_portfolio!$P$4-Q38*$B$35</f>
        <v>-10.812790697674409</v>
      </c>
      <c r="R39">
        <f>Project_portfolio!$P$4-R38*$B$35</f>
        <v>-13.626744186046501</v>
      </c>
      <c r="S39">
        <f>Project_portfolio!$P$4-S38*$B$35</f>
        <v>-16.440697674418594</v>
      </c>
      <c r="T39">
        <f>Project_portfolio!$P$4-T38*$B$35</f>
        <v>-19.254651162790687</v>
      </c>
      <c r="U39">
        <f>Project_portfolio!$P$4-U38*$B$35</f>
        <v>-22.068604651162779</v>
      </c>
      <c r="V39">
        <f>Project_portfolio!$P$4-V38*$B$35</f>
        <v>-24.882558139534872</v>
      </c>
      <c r="W39">
        <f>Project_portfolio!$P$4-W38*$B$35</f>
        <v>-27.696511627906965</v>
      </c>
      <c r="X39">
        <f>Project_portfolio!$P$4-X38*$B$35</f>
        <v>-30.510465116279057</v>
      </c>
      <c r="Y39">
        <f>Project_portfolio!$P$4-Y38*$B$35</f>
        <v>-33.32441860465115</v>
      </c>
      <c r="Z39">
        <f>Project_portfolio!$P$4-Z38*$B$35</f>
        <v>-36.138372093023243</v>
      </c>
      <c r="AA39">
        <f>Project_portfolio!$P$4-AA38*$B$35</f>
        <v>-38.952325581395336</v>
      </c>
      <c r="AB39">
        <f>Project_portfolio!$P$4-AB38*$B$35</f>
        <v>-41.766279069767428</v>
      </c>
      <c r="AC39">
        <f>Project_portfolio!$P$4-AC38*$B$35</f>
        <v>-44.580232558139521</v>
      </c>
      <c r="AD39">
        <f>Project_portfolio!$P$4-AD38*$B$35</f>
        <v>-47.394186046511614</v>
      </c>
    </row>
    <row r="40" spans="1:30">
      <c r="B40">
        <f>Project_portfolio!$P$5-B38*$B$36</f>
        <v>17.100000000000001</v>
      </c>
      <c r="C40">
        <f>Project_portfolio!$P$5-C38*$B$36</f>
        <v>15.617441860465117</v>
      </c>
      <c r="D40">
        <f>Project_portfolio!$P$5-D38*$B$36</f>
        <v>14.43139534883721</v>
      </c>
      <c r="E40">
        <f>Project_portfolio!$P$5-E38*$B$36</f>
        <v>13.245348837209303</v>
      </c>
      <c r="F40">
        <f>Project_portfolio!$P$5-F38*$B$36</f>
        <v>12.059302325581395</v>
      </c>
      <c r="G40">
        <f>Project_portfolio!$P$5-G38*$B$36</f>
        <v>10.873255813953488</v>
      </c>
      <c r="H40">
        <f>Project_portfolio!$P$5-H38*$B$36</f>
        <v>9.6872093023255825</v>
      </c>
      <c r="I40">
        <f>Project_portfolio!$P$5-I38*$B$36</f>
        <v>8.5011627906976752</v>
      </c>
      <c r="J40">
        <f>Project_portfolio!$P$5-J38*$B$36</f>
        <v>7.3151162790697679</v>
      </c>
      <c r="K40">
        <f>Project_portfolio!$P$5-K38*$B$36</f>
        <v>6.1290697674418606</v>
      </c>
      <c r="L40">
        <f>Project_portfolio!$P$5-L38*$B$36</f>
        <v>4.9430232558139533</v>
      </c>
      <c r="M40">
        <f>Project_portfolio!$P$5-M38*$B$36</f>
        <v>3.756976744186046</v>
      </c>
      <c r="N40">
        <f>Project_portfolio!$P$5-N38*$B$36</f>
        <v>2.5709302325581405</v>
      </c>
      <c r="O40">
        <f>Project_portfolio!$P$5-O38*$B$36</f>
        <v>1.3848837209302332</v>
      </c>
      <c r="P40">
        <f>Project_portfolio!$P$5-P38*$B$36</f>
        <v>0.19883720930232585</v>
      </c>
      <c r="Q40">
        <f>Project_portfolio!$P$5-Q38*$B$36</f>
        <v>-0.98720930232558146</v>
      </c>
      <c r="R40">
        <f>Project_portfolio!$P$5-R38*$B$36</f>
        <v>-2.1732558139534888</v>
      </c>
      <c r="S40">
        <f>Project_portfolio!$P$5-S38*$B$36</f>
        <v>-3.3593023255813961</v>
      </c>
      <c r="T40">
        <f>Project_portfolio!$P$5-T38*$B$36</f>
        <v>-4.5453488372093034</v>
      </c>
      <c r="U40">
        <f>Project_portfolio!$P$5-U38*$B$36</f>
        <v>-5.7313953488372107</v>
      </c>
      <c r="V40">
        <f>Project_portfolio!$P$5-V38*$B$36</f>
        <v>-6.917441860465118</v>
      </c>
      <c r="W40">
        <f>Project_portfolio!$P$5-W38*$B$36</f>
        <v>-8.1034883720930253</v>
      </c>
      <c r="X40">
        <f>Project_portfolio!$P$5-X38*$B$36</f>
        <v>-9.2895348837209326</v>
      </c>
      <c r="Y40">
        <f>Project_portfolio!$P$5-Y38*$B$36</f>
        <v>-10.47558139534884</v>
      </c>
      <c r="Z40">
        <f>Project_portfolio!$P$5-Z38*$B$36</f>
        <v>-11.661627906976744</v>
      </c>
      <c r="AA40">
        <f>Project_portfolio!$P$5-AA38*$B$36</f>
        <v>-12.847674418604651</v>
      </c>
      <c r="AB40">
        <f>Project_portfolio!$P$5-AB38*$B$36</f>
        <v>-14.033720930232558</v>
      </c>
      <c r="AC40">
        <f>Project_portfolio!$P$5-AC38*$B$36</f>
        <v>-15.219767441860469</v>
      </c>
      <c r="AD40">
        <f>Project_portfolio!$P$5-AD38*$B$36</f>
        <v>-16.405813953488376</v>
      </c>
    </row>
    <row r="41" spans="1:30">
      <c r="A41" t="s">
        <v>29</v>
      </c>
      <c r="B41">
        <f>$B$35*B38</f>
        <v>0</v>
      </c>
      <c r="C41">
        <f t="shared" ref="C41:AD41" si="0">$B$35*C38</f>
        <v>3.5174418604651159</v>
      </c>
      <c r="D41">
        <f t="shared" si="0"/>
        <v>6.3313953488372086</v>
      </c>
      <c r="E41">
        <f t="shared" si="0"/>
        <v>9.1453488372093013</v>
      </c>
      <c r="F41">
        <f t="shared" si="0"/>
        <v>11.959302325581394</v>
      </c>
      <c r="G41">
        <f t="shared" si="0"/>
        <v>14.773255813953487</v>
      </c>
      <c r="H41">
        <f t="shared" si="0"/>
        <v>17.587209302325579</v>
      </c>
      <c r="I41">
        <f t="shared" si="0"/>
        <v>20.401162790697672</v>
      </c>
      <c r="J41">
        <f t="shared" si="0"/>
        <v>23.215116279069765</v>
      </c>
      <c r="K41">
        <f t="shared" si="0"/>
        <v>26.029069767441857</v>
      </c>
      <c r="L41">
        <f t="shared" si="0"/>
        <v>28.84302325581395</v>
      </c>
      <c r="M41">
        <f t="shared" si="0"/>
        <v>31.656976744186043</v>
      </c>
      <c r="N41">
        <f t="shared" si="0"/>
        <v>34.470930232558132</v>
      </c>
      <c r="O41">
        <f t="shared" si="0"/>
        <v>37.284883720930225</v>
      </c>
      <c r="P41">
        <f t="shared" si="0"/>
        <v>40.098837209302317</v>
      </c>
      <c r="Q41">
        <f t="shared" si="0"/>
        <v>42.91279069767441</v>
      </c>
      <c r="R41">
        <f t="shared" si="0"/>
        <v>45.726744186046503</v>
      </c>
      <c r="S41">
        <f t="shared" si="0"/>
        <v>48.540697674418595</v>
      </c>
      <c r="T41">
        <f t="shared" si="0"/>
        <v>51.354651162790688</v>
      </c>
      <c r="U41">
        <f t="shared" si="0"/>
        <v>54.168604651162781</v>
      </c>
      <c r="V41">
        <f t="shared" si="0"/>
        <v>56.982558139534873</v>
      </c>
      <c r="W41">
        <f t="shared" si="0"/>
        <v>59.796511627906966</v>
      </c>
      <c r="X41">
        <f t="shared" si="0"/>
        <v>62.610465116279059</v>
      </c>
      <c r="Y41">
        <f t="shared" si="0"/>
        <v>65.424418604651152</v>
      </c>
      <c r="Z41">
        <f t="shared" si="0"/>
        <v>68.238372093023244</v>
      </c>
      <c r="AA41">
        <f t="shared" si="0"/>
        <v>71.052325581395337</v>
      </c>
      <c r="AB41">
        <f t="shared" si="0"/>
        <v>73.86627906976743</v>
      </c>
      <c r="AC41">
        <f t="shared" si="0"/>
        <v>76.680232558139522</v>
      </c>
      <c r="AD41">
        <f t="shared" si="0"/>
        <v>79.494186046511615</v>
      </c>
    </row>
    <row r="42" spans="1:30">
      <c r="B42">
        <f>$B$36*B38</f>
        <v>0</v>
      </c>
      <c r="C42">
        <f t="shared" ref="C42:AD42" si="1">$B$36*C38</f>
        <v>1.4825581395348839</v>
      </c>
      <c r="D42">
        <f t="shared" si="1"/>
        <v>2.668604651162791</v>
      </c>
      <c r="E42">
        <f t="shared" si="1"/>
        <v>3.8546511627906979</v>
      </c>
      <c r="F42">
        <f t="shared" si="1"/>
        <v>5.0406976744186052</v>
      </c>
      <c r="G42">
        <f t="shared" si="1"/>
        <v>6.2267441860465125</v>
      </c>
      <c r="H42">
        <f t="shared" si="1"/>
        <v>7.4127906976744189</v>
      </c>
      <c r="I42">
        <f t="shared" si="1"/>
        <v>8.5988372093023262</v>
      </c>
      <c r="J42">
        <f t="shared" si="1"/>
        <v>9.7848837209302335</v>
      </c>
      <c r="K42">
        <f t="shared" si="1"/>
        <v>10.970930232558141</v>
      </c>
      <c r="L42">
        <f t="shared" si="1"/>
        <v>12.156976744186048</v>
      </c>
      <c r="M42">
        <f t="shared" si="1"/>
        <v>13.343023255813955</v>
      </c>
      <c r="N42">
        <f t="shared" si="1"/>
        <v>14.529069767441861</v>
      </c>
      <c r="O42">
        <f t="shared" si="1"/>
        <v>15.715116279069768</v>
      </c>
      <c r="P42">
        <f t="shared" si="1"/>
        <v>16.901162790697676</v>
      </c>
      <c r="Q42">
        <f t="shared" si="1"/>
        <v>18.087209302325583</v>
      </c>
      <c r="R42">
        <f t="shared" si="1"/>
        <v>19.27325581395349</v>
      </c>
      <c r="S42">
        <f t="shared" si="1"/>
        <v>20.459302325581397</v>
      </c>
      <c r="T42">
        <f t="shared" si="1"/>
        <v>21.645348837209305</v>
      </c>
      <c r="U42">
        <f t="shared" si="1"/>
        <v>22.831395348837212</v>
      </c>
      <c r="V42">
        <f t="shared" si="1"/>
        <v>24.017441860465119</v>
      </c>
      <c r="W42">
        <f t="shared" si="1"/>
        <v>25.203488372093027</v>
      </c>
      <c r="X42">
        <f t="shared" si="1"/>
        <v>26.389534883720934</v>
      </c>
      <c r="Y42">
        <f t="shared" si="1"/>
        <v>27.575581395348841</v>
      </c>
      <c r="Z42">
        <f t="shared" si="1"/>
        <v>28.761627906976745</v>
      </c>
      <c r="AA42">
        <f t="shared" si="1"/>
        <v>29.947674418604652</v>
      </c>
      <c r="AB42">
        <f t="shared" si="1"/>
        <v>31.13372093023256</v>
      </c>
      <c r="AC42">
        <f t="shared" si="1"/>
        <v>32.319767441860471</v>
      </c>
      <c r="AD42">
        <f t="shared" si="1"/>
        <v>33.505813953488378</v>
      </c>
    </row>
  </sheetData>
  <mergeCells count="2">
    <mergeCell ref="A10:C10"/>
    <mergeCell ref="A19:B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DM_Interface</vt:lpstr>
      <vt:lpstr>Project_portfolio</vt:lpstr>
      <vt:lpstr>Remark to Project_Portfolio</vt:lpstr>
      <vt:lpstr>Work_space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Kaliszewski</dc:creator>
  <cp:lastModifiedBy>Ignacy</cp:lastModifiedBy>
  <dcterms:created xsi:type="dcterms:W3CDTF">2008-12-30T09:50:53Z</dcterms:created>
  <dcterms:modified xsi:type="dcterms:W3CDTF">2017-06-12T17:08:17Z</dcterms:modified>
</cp:coreProperties>
</file>