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Ignacy\Documents\Aaa\IBS\WWW_strony_wlasne\Kaliszewski_strona_wlasna\MCDM_by_MO\"/>
    </mc:Choice>
  </mc:AlternateContent>
  <bookViews>
    <workbookView xWindow="0" yWindow="0" windowWidth="19200" windowHeight="12285" activeTab="2"/>
  </bookViews>
  <sheets>
    <sheet name="DM_Interface" sheetId="11" r:id="rId1"/>
    <sheet name="Diet_Selection" sheetId="10" r:id="rId2"/>
    <sheet name="Work_space" sheetId="12" r:id="rId3"/>
  </sheets>
  <definedNames>
    <definedName name="solver_adj" localSheetId="1" hidden="1">Diet_Selection!$G$3:$S$3,Diet_Selection!$E$23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1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itr" localSheetId="1" hidden="1">2147483647</definedName>
    <definedName name="solver_lhs1" localSheetId="1" hidden="1">Diet_Selection!$T$6:$T$17</definedName>
    <definedName name="solver_lhs2" localSheetId="1" hidden="1">Diet_Selection!$E$23</definedName>
    <definedName name="solver_lhs3" localSheetId="1" hidden="1">Diet_Selection!$G$3:$S$3</definedName>
    <definedName name="solver_lhs4" localSheetId="1" hidden="1">Diet_Selection!$G$3:$M$3</definedName>
    <definedName name="solver_lhs5" localSheetId="1" hidden="1">Diet_Selection!$N$3</definedName>
    <definedName name="solver_lhs6" localSheetId="1" hidden="1">Diet_Selection!$O$3:$R$3</definedName>
    <definedName name="solver_lhs7" localSheetId="1" hidden="1">Diet_Selection!$E$23</definedName>
    <definedName name="solver_lhs8" localSheetId="1" hidden="1">Diet_Selection!$S$3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1" hidden="1">2</definedName>
    <definedName name="solver_neg" localSheetId="1" hidden="1">2</definedName>
    <definedName name="solver_neg" localSheetId="0" hidden="1">1</definedName>
    <definedName name="solver_nod" localSheetId="1" hidden="1">2147483647</definedName>
    <definedName name="solver_num" localSheetId="1" hidden="1">8</definedName>
    <definedName name="solver_num" localSheetId="0" hidden="1">0</definedName>
    <definedName name="solver_nwt" localSheetId="1" hidden="1">1</definedName>
    <definedName name="solver_opt" localSheetId="1" hidden="1">Diet_Selection!$E$23</definedName>
    <definedName name="solver_opt" localSheetId="0" hidden="1">DM_Interface!$C$27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1" hidden="1">2</definedName>
    <definedName name="solver_rel1" localSheetId="1" hidden="1">3</definedName>
    <definedName name="solver_rel2" localSheetId="1" hidden="1">3</definedName>
    <definedName name="solver_rel3" localSheetId="1" hidden="1">3</definedName>
    <definedName name="solver_rel4" localSheetId="1" hidden="1">1</definedName>
    <definedName name="solver_rel5" localSheetId="1" hidden="1">1</definedName>
    <definedName name="solver_rel6" localSheetId="1" hidden="1">1</definedName>
    <definedName name="solver_rel7" localSheetId="1" hidden="1">3</definedName>
    <definedName name="solver_rel8" localSheetId="1" hidden="1">1</definedName>
    <definedName name="solver_rhs1" localSheetId="1" hidden="1">Diet_Selection!$U$6:$U$17</definedName>
    <definedName name="solver_rhs2" localSheetId="1" hidden="1">Diet_Selection!$E$20</definedName>
    <definedName name="solver_rhs3" localSheetId="1" hidden="1">0</definedName>
    <definedName name="solver_rhs4" localSheetId="1" hidden="1">2.5</definedName>
    <definedName name="solver_rhs5" localSheetId="1" hidden="1">5</definedName>
    <definedName name="solver_rhs6" localSheetId="1" hidden="1">1</definedName>
    <definedName name="solver_rhs7" localSheetId="1" hidden="1">Diet_Selection!$E$19</definedName>
    <definedName name="solver_rhs8" localSheetId="1" hidden="1">2</definedName>
    <definedName name="solver_rlx" localSheetId="1" hidden="1">1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B12" i="12" l="1"/>
  <c r="B6" i="12" l="1"/>
  <c r="B5" i="12"/>
  <c r="W5" i="10"/>
  <c r="W4" i="10"/>
  <c r="B21" i="12" l="1"/>
  <c r="B20" i="12"/>
  <c r="B11" i="12"/>
  <c r="B14" i="12"/>
  <c r="B13" i="12"/>
  <c r="F11" i="11"/>
  <c r="M11" i="11" s="1"/>
  <c r="B23" i="12" l="1"/>
  <c r="B25" i="12" s="1"/>
  <c r="B15" i="12"/>
  <c r="B17" i="12" s="1"/>
  <c r="B16" i="12" l="1"/>
  <c r="B30" i="12" s="1"/>
  <c r="B20" i="10" s="1"/>
  <c r="C17" i="12" l="1"/>
  <c r="B31" i="12" l="1"/>
  <c r="B33" i="12" s="1"/>
  <c r="B32" i="12"/>
  <c r="B34" i="12" l="1"/>
  <c r="B35" i="12" s="1"/>
  <c r="D39" i="12" l="1"/>
  <c r="H39" i="12"/>
  <c r="L39" i="12"/>
  <c r="P39" i="12"/>
  <c r="T39" i="12"/>
  <c r="X39" i="12"/>
  <c r="AB39" i="12"/>
  <c r="C39" i="12"/>
  <c r="E39" i="12"/>
  <c r="I39" i="12"/>
  <c r="M39" i="12"/>
  <c r="Q39" i="12"/>
  <c r="U39" i="12"/>
  <c r="Y39" i="12"/>
  <c r="AC39" i="12"/>
  <c r="F39" i="12"/>
  <c r="J39" i="12"/>
  <c r="N39" i="12"/>
  <c r="V39" i="12"/>
  <c r="AD39" i="12"/>
  <c r="G39" i="12"/>
  <c r="K39" i="12"/>
  <c r="O39" i="12"/>
  <c r="S39" i="12"/>
  <c r="W39" i="12"/>
  <c r="AA39" i="12"/>
  <c r="Z39" i="12"/>
  <c r="R39" i="12"/>
  <c r="B39" i="12"/>
  <c r="B16" i="11"/>
  <c r="B36" i="12"/>
  <c r="AD41" i="12"/>
  <c r="Z41" i="12"/>
  <c r="V41" i="12"/>
  <c r="R41" i="12"/>
  <c r="N41" i="12"/>
  <c r="J41" i="12"/>
  <c r="F41" i="12"/>
  <c r="B41" i="12"/>
  <c r="AC41" i="12"/>
  <c r="Y41" i="12"/>
  <c r="U41" i="12"/>
  <c r="Q41" i="12"/>
  <c r="M41" i="12"/>
  <c r="I41" i="12"/>
  <c r="E41" i="12"/>
  <c r="AA41" i="12"/>
  <c r="W41" i="12"/>
  <c r="S41" i="12"/>
  <c r="O41" i="12"/>
  <c r="K41" i="12"/>
  <c r="G41" i="12"/>
  <c r="C41" i="12"/>
  <c r="AB41" i="12"/>
  <c r="X41" i="12"/>
  <c r="T41" i="12"/>
  <c r="P41" i="12"/>
  <c r="L41" i="12"/>
  <c r="H41" i="12"/>
  <c r="D41" i="12"/>
  <c r="C13" i="11"/>
  <c r="Y42" i="12" l="1"/>
  <c r="E40" i="12"/>
  <c r="I40" i="12"/>
  <c r="M40" i="12"/>
  <c r="Q40" i="12"/>
  <c r="U40" i="12"/>
  <c r="Y40" i="12"/>
  <c r="AC40" i="12"/>
  <c r="F40" i="12"/>
  <c r="J40" i="12"/>
  <c r="N40" i="12"/>
  <c r="R40" i="12"/>
  <c r="V40" i="12"/>
  <c r="Z40" i="12"/>
  <c r="AD40" i="12"/>
  <c r="G40" i="12"/>
  <c r="K40" i="12"/>
  <c r="O40" i="12"/>
  <c r="S40" i="12"/>
  <c r="W40" i="12"/>
  <c r="AA40" i="12"/>
  <c r="B40" i="12"/>
  <c r="D40" i="12"/>
  <c r="H40" i="12"/>
  <c r="L40" i="12"/>
  <c r="P40" i="12"/>
  <c r="T40" i="12"/>
  <c r="X40" i="12"/>
  <c r="AB40" i="12"/>
  <c r="C40" i="12"/>
  <c r="V42" i="12"/>
  <c r="AB42" i="12"/>
  <c r="C42" i="12"/>
  <c r="E42" i="12"/>
  <c r="N42" i="12"/>
  <c r="S42" i="12"/>
  <c r="H42" i="12"/>
  <c r="U42" i="12"/>
  <c r="AA42" i="12"/>
  <c r="L42" i="12"/>
  <c r="Q42" i="12"/>
  <c r="C16" i="11"/>
  <c r="K42" i="12"/>
  <c r="F42" i="12"/>
  <c r="Z42" i="12"/>
  <c r="P42" i="12"/>
  <c r="I42" i="12"/>
  <c r="AC42" i="12"/>
  <c r="C36" i="12"/>
  <c r="O42" i="12"/>
  <c r="J42" i="12"/>
  <c r="AD42" i="12"/>
  <c r="X42" i="12"/>
  <c r="M42" i="12"/>
  <c r="G42" i="12"/>
  <c r="W42" i="12"/>
  <c r="B42" i="12"/>
  <c r="R42" i="12"/>
  <c r="D42" i="12"/>
  <c r="T42" i="12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U4" i="10" l="1"/>
  <c r="C20" i="10"/>
  <c r="E20" i="10" s="1"/>
  <c r="B22" i="12" l="1"/>
  <c r="B24" i="12" s="1"/>
  <c r="B26" i="12" s="1"/>
  <c r="B13" i="11"/>
  <c r="E19" i="10"/>
  <c r="E21" i="10" s="1"/>
  <c r="B27" i="12" l="1"/>
  <c r="B28" i="12"/>
  <c r="C28" i="12" l="1"/>
</calcChain>
</file>

<file path=xl/sharedStrings.xml><?xml version="1.0" encoding="utf-8"?>
<sst xmlns="http://schemas.openxmlformats.org/spreadsheetml/2006/main" count="122" uniqueCount="96">
  <si>
    <t>y^</t>
  </si>
  <si>
    <t>y*</t>
  </si>
  <si>
    <t>max(...)</t>
  </si>
  <si>
    <r>
      <t>l</t>
    </r>
    <r>
      <rPr>
        <b/>
        <i/>
        <vertAlign val="subscript"/>
        <sz val="12"/>
        <color indexed="8"/>
        <rFont val="Czcionka tekstu podstawowego"/>
        <charset val="238"/>
      </rPr>
      <t>1</t>
    </r>
  </si>
  <si>
    <r>
      <t>l</t>
    </r>
    <r>
      <rPr>
        <b/>
        <i/>
        <vertAlign val="subscript"/>
        <sz val="12"/>
        <color indexed="8"/>
        <rFont val="Czcionka tekstu podstawowego"/>
        <charset val="238"/>
      </rPr>
      <t>2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</si>
  <si>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1</t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</si>
  <si>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2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</si>
  <si>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3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</si>
  <si>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4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</si>
  <si>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5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</si>
  <si>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6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</si>
  <si>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7</t>
    </r>
    <r>
      <rPr>
        <sz val="11"/>
        <color indexed="8"/>
        <rFont val="Czcionka tekstu podstawowego"/>
        <family val="2"/>
        <charset val="238"/>
      </rPr>
      <t/>
    </r>
  </si>
  <si>
    <r>
      <t>l</t>
    </r>
    <r>
      <rPr>
        <b/>
        <vertAlign val="subscript"/>
        <sz val="12"/>
        <color indexed="8"/>
        <rFont val="Czcionka tekstu podstawowego"/>
        <charset val="238"/>
      </rPr>
      <t>2</t>
    </r>
    <r>
      <rPr>
        <b/>
        <sz val="12"/>
        <color indexed="8"/>
        <rFont val="Czcionka tekstu podstawowego"/>
        <family val="2"/>
        <charset val="238"/>
      </rPr>
      <t>(y*</t>
    </r>
    <r>
      <rPr>
        <b/>
        <vertAlign val="subscript"/>
        <sz val="12"/>
        <color indexed="8"/>
        <rFont val="Czcionka tekstu podstawowego"/>
        <charset val="238"/>
      </rPr>
      <t>2</t>
    </r>
    <r>
      <rPr>
        <b/>
        <sz val="12"/>
        <color indexed="8"/>
        <rFont val="Czcionka tekstu podstawowego"/>
        <family val="2"/>
        <charset val="238"/>
      </rPr>
      <t xml:space="preserve"> - f</t>
    </r>
    <r>
      <rPr>
        <b/>
        <vertAlign val="subscript"/>
        <sz val="12"/>
        <color indexed="8"/>
        <rFont val="Czcionka tekstu podstawowego"/>
        <charset val="238"/>
      </rPr>
      <t>2</t>
    </r>
    <r>
      <rPr>
        <b/>
        <sz val="12"/>
        <color indexed="8"/>
        <rFont val="Czcionka tekstu podstawowego"/>
        <family val="2"/>
        <charset val="238"/>
      </rPr>
      <t>(x))</t>
    </r>
    <r>
      <rPr>
        <b/>
        <sz val="11"/>
        <rFont val="Czcionka tekstu podstawowego"/>
        <family val="2"/>
        <charset val="238"/>
      </rPr>
      <t/>
    </r>
  </si>
  <si>
    <t>x</t>
  </si>
  <si>
    <r>
      <t>a</t>
    </r>
    <r>
      <rPr>
        <b/>
        <vertAlign val="subscript"/>
        <sz val="12"/>
        <rFont val="Czcionka tekstu podstawowego"/>
        <charset val="238"/>
      </rPr>
      <t>1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</si>
  <si>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2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</si>
  <si>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3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</si>
  <si>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4i</t>
    </r>
  </si>
  <si>
    <r>
      <t>a</t>
    </r>
    <r>
      <rPr>
        <b/>
        <vertAlign val="subscript"/>
        <sz val="12"/>
        <rFont val="Czcionka tekstu podstawowego"/>
        <charset val="238"/>
      </rPr>
      <t>5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</si>
  <si>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6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</si>
  <si>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7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</si>
  <si>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8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</si>
  <si>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9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</si>
  <si>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10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</si>
  <si>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11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</si>
  <si>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r>
      <t>a</t>
    </r>
    <r>
      <rPr>
        <b/>
        <vertAlign val="subscript"/>
        <sz val="12"/>
        <rFont val="Czcionka tekstu podstawowego"/>
        <charset val="238"/>
      </rPr>
      <t>12</t>
    </r>
    <r>
      <rPr>
        <b/>
        <i/>
        <vertAlign val="subscript"/>
        <sz val="12"/>
        <color indexed="8"/>
        <rFont val="Czcionka tekstu podstawowego"/>
        <charset val="238"/>
      </rPr>
      <t>i</t>
    </r>
  </si>
  <si>
    <t>mg</t>
  </si>
  <si>
    <t>g</t>
  </si>
  <si>
    <r>
      <t>μ</t>
    </r>
    <r>
      <rPr>
        <b/>
        <i/>
        <sz val="12"/>
        <color indexed="8"/>
        <rFont val="Czcionka tekstu podstawowego"/>
        <family val="2"/>
        <charset val="238"/>
      </rPr>
      <t>g</t>
    </r>
  </si>
  <si>
    <t>100*kcal</t>
  </si>
  <si>
    <r>
      <t>x</t>
    </r>
    <r>
      <rPr>
        <b/>
        <vertAlign val="subscript"/>
        <sz val="12"/>
        <color indexed="8"/>
        <rFont val="Czcionka tekstu podstawowego"/>
        <charset val="238"/>
      </rPr>
      <t>8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</si>
  <si>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9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</si>
  <si>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10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</si>
  <si>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11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</si>
  <si>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12</t>
    </r>
    <r>
      <rPr>
        <sz val="11"/>
        <color indexed="8"/>
        <rFont val="Czcionka tekstu podstawowego"/>
        <family val="2"/>
        <charset val="238"/>
      </rPr>
      <t/>
    </r>
  </si>
  <si>
    <r>
      <t>x</t>
    </r>
    <r>
      <rPr>
        <b/>
        <vertAlign val="subscript"/>
        <sz val="12"/>
        <color indexed="8"/>
        <rFont val="Czcionka tekstu podstawowego"/>
        <charset val="238"/>
      </rPr>
      <t>13</t>
    </r>
    <r>
      <rPr>
        <sz val="11"/>
        <color indexed="8"/>
        <rFont val="Czcionka tekstu podstawowego"/>
        <family val="2"/>
        <charset val="238"/>
      </rPr>
      <t/>
    </r>
  </si>
  <si>
    <t>Gouda cheese</t>
  </si>
  <si>
    <t>pumpkin seeds</t>
  </si>
  <si>
    <t>corn flakes</t>
  </si>
  <si>
    <t>rye bread</t>
  </si>
  <si>
    <t>proteins</t>
  </si>
  <si>
    <t>fats</t>
  </si>
  <si>
    <t>carbohydrates</t>
  </si>
  <si>
    <t>calcium</t>
  </si>
  <si>
    <t>phosphorus</t>
  </si>
  <si>
    <t>magnesium</t>
  </si>
  <si>
    <t>iron</t>
  </si>
  <si>
    <t>vitamin A</t>
  </si>
  <si>
    <t>vitamin D</t>
  </si>
  <si>
    <t>vitamin B2</t>
  </si>
  <si>
    <t>vitamin C</t>
  </si>
  <si>
    <t>1 unit = 100g</t>
  </si>
  <si>
    <t>milk</t>
  </si>
  <si>
    <t>butter</t>
  </si>
  <si>
    <t>cottage (high-fat) cheese</t>
  </si>
  <si>
    <t>bananas</t>
  </si>
  <si>
    <t>apples</t>
  </si>
  <si>
    <t>red bits</t>
  </si>
  <si>
    <t>potatoes</t>
  </si>
  <si>
    <t>pork butt</t>
  </si>
  <si>
    <t>pork loin (bone in)</t>
  </si>
  <si>
    <r>
      <t>l</t>
    </r>
    <r>
      <rPr>
        <b/>
        <vertAlign val="subscript"/>
        <sz val="12"/>
        <color indexed="8"/>
        <rFont val="Czcionka tekstu podstawowego"/>
        <charset val="238"/>
      </rPr>
      <t>1</t>
    </r>
    <r>
      <rPr>
        <b/>
        <sz val="12"/>
        <color indexed="8"/>
        <rFont val="Czcionka tekstu podstawowego"/>
        <family val="2"/>
        <charset val="238"/>
      </rPr>
      <t>(y*</t>
    </r>
    <r>
      <rPr>
        <b/>
        <vertAlign val="subscript"/>
        <sz val="12"/>
        <color indexed="8"/>
        <rFont val="Czcionka tekstu podstawowego"/>
        <charset val="238"/>
      </rPr>
      <t>1</t>
    </r>
    <r>
      <rPr>
        <b/>
        <sz val="12"/>
        <color indexed="8"/>
        <rFont val="Czcionka tekstu podstawowego"/>
        <family val="2"/>
        <charset val="238"/>
      </rPr>
      <t xml:space="preserve"> - f'</t>
    </r>
    <r>
      <rPr>
        <b/>
        <vertAlign val="subscript"/>
        <sz val="12"/>
        <color indexed="8"/>
        <rFont val="Czcionka tekstu podstawowego"/>
        <charset val="238"/>
      </rPr>
      <t>1</t>
    </r>
    <r>
      <rPr>
        <b/>
        <sz val="12"/>
        <color indexed="8"/>
        <rFont val="Czcionka tekstu podstawowego"/>
        <charset val="238"/>
      </rPr>
      <t>(x)</t>
    </r>
    <r>
      <rPr>
        <b/>
        <sz val="12"/>
        <color indexed="8"/>
        <rFont val="Czcionka tekstu podstawowego"/>
        <family val="2"/>
        <charset val="238"/>
      </rPr>
      <t>)</t>
    </r>
    <r>
      <rPr>
        <b/>
        <sz val="11"/>
        <rFont val="Czcionka tekstu podstawowego"/>
        <family val="2"/>
        <charset val="238"/>
      </rPr>
      <t/>
    </r>
  </si>
  <si>
    <t>price</t>
  </si>
  <si>
    <t>t</t>
  </si>
  <si>
    <t>DIRECTION OF CONCESSIONS</t>
  </si>
  <si>
    <r>
      <rPr>
        <b/>
        <sz val="20"/>
        <rFont val="Times New Roman"/>
        <family val="1"/>
        <charset val="238"/>
      </rPr>
      <t>τ</t>
    </r>
    <r>
      <rPr>
        <b/>
        <vertAlign val="subscript"/>
        <sz val="20"/>
        <rFont val="Arial"/>
        <family val="2"/>
        <charset val="238"/>
      </rPr>
      <t>1</t>
    </r>
  </si>
  <si>
    <r>
      <rPr>
        <b/>
        <sz val="20"/>
        <rFont val="Times New Roman"/>
        <family val="1"/>
        <charset val="238"/>
      </rPr>
      <t>τ</t>
    </r>
    <r>
      <rPr>
        <b/>
        <vertAlign val="subscript"/>
        <sz val="20"/>
        <rFont val="Arial"/>
        <family val="2"/>
        <charset val="238"/>
      </rPr>
      <t>2</t>
    </r>
  </si>
  <si>
    <t>WEIGHTS</t>
  </si>
  <si>
    <r>
      <t>λ</t>
    </r>
    <r>
      <rPr>
        <b/>
        <vertAlign val="subscript"/>
        <sz val="20"/>
        <rFont val="Arial"/>
        <family val="2"/>
        <charset val="238"/>
      </rPr>
      <t>1</t>
    </r>
  </si>
  <si>
    <r>
      <t>λ</t>
    </r>
    <r>
      <rPr>
        <b/>
        <vertAlign val="subscript"/>
        <sz val="20"/>
        <rFont val="Arial"/>
        <family val="2"/>
        <charset val="238"/>
      </rPr>
      <t>2</t>
    </r>
  </si>
  <si>
    <t>y*_1</t>
  </si>
  <si>
    <t>y*_2</t>
  </si>
  <si>
    <r>
      <t>y</t>
    </r>
    <r>
      <rPr>
        <b/>
        <vertAlign val="superscript"/>
        <sz val="20"/>
        <rFont val="Arial"/>
        <family val="2"/>
        <charset val="238"/>
      </rPr>
      <t>base</t>
    </r>
    <r>
      <rPr>
        <b/>
        <vertAlign val="subscript"/>
        <sz val="20"/>
        <rFont val="Arial"/>
        <family val="2"/>
        <charset val="238"/>
      </rPr>
      <t>1</t>
    </r>
  </si>
  <si>
    <r>
      <t>y</t>
    </r>
    <r>
      <rPr>
        <b/>
        <vertAlign val="superscript"/>
        <sz val="20"/>
        <rFont val="Arial"/>
        <family val="2"/>
        <charset val="238"/>
      </rPr>
      <t>base</t>
    </r>
    <r>
      <rPr>
        <b/>
        <vertAlign val="subscript"/>
        <sz val="20"/>
        <rFont val="Arial"/>
        <family val="2"/>
        <charset val="238"/>
      </rPr>
      <t>2</t>
    </r>
  </si>
  <si>
    <t>Method</t>
  </si>
  <si>
    <t>Direction of concessions</t>
  </si>
  <si>
    <t>τ_1</t>
  </si>
  <si>
    <t>τ_2</t>
  </si>
  <si>
    <t>λ_1</t>
  </si>
  <si>
    <t>λ_2</t>
  </si>
  <si>
    <t>sum</t>
  </si>
  <si>
    <t>Base point</t>
  </si>
  <si>
    <t>ω_1</t>
  </si>
  <si>
    <t>ω_2</t>
  </si>
  <si>
    <t>COMPROMISE HALF LINE</t>
  </si>
  <si>
    <t>energy equivalent</t>
  </si>
  <si>
    <r>
      <t>f'</t>
    </r>
    <r>
      <rPr>
        <b/>
        <vertAlign val="subscript"/>
        <sz val="12"/>
        <color indexed="8"/>
        <rFont val="Czcionka tekstu podstawowego"/>
        <family val="2"/>
        <charset val="238"/>
      </rPr>
      <t>1</t>
    </r>
    <r>
      <rPr>
        <b/>
        <sz val="12"/>
        <color indexed="8"/>
        <rFont val="Czcionka tekstu podstawowego"/>
        <family val="2"/>
        <charset val="238"/>
      </rPr>
      <t>(x</t>
    </r>
    <r>
      <rPr>
        <b/>
        <sz val="12"/>
        <color indexed="8"/>
        <rFont val="Czcionka tekstu podstawowego"/>
        <family val="2"/>
        <charset val="238"/>
      </rPr>
      <t>)</t>
    </r>
  </si>
  <si>
    <r>
      <t>f</t>
    </r>
    <r>
      <rPr>
        <b/>
        <vertAlign val="subscript"/>
        <sz val="12"/>
        <color indexed="8"/>
        <rFont val="Czcionka tekstu podstawowego"/>
        <family val="2"/>
        <charset val="238"/>
      </rPr>
      <t>2</t>
    </r>
    <r>
      <rPr>
        <b/>
        <sz val="12"/>
        <color indexed="8"/>
        <rFont val="Czcionka tekstu podstawowego"/>
        <family val="2"/>
        <charset val="238"/>
      </rPr>
      <t>(x</t>
    </r>
    <r>
      <rPr>
        <b/>
        <sz val="12"/>
        <color indexed="8"/>
        <rFont val="Czcionka tekstu podstawowego"/>
        <family val="2"/>
        <charset val="238"/>
      </rPr>
      <t>)</t>
    </r>
  </si>
  <si>
    <t>eps</t>
  </si>
  <si>
    <t>PLN</t>
  </si>
  <si>
    <t>vitamin B1</t>
  </si>
  <si>
    <t>BASE ELEMENT</t>
  </si>
  <si>
    <r>
      <t>y*</t>
    </r>
    <r>
      <rPr>
        <b/>
        <vertAlign val="subscript"/>
        <sz val="10"/>
        <color indexed="17"/>
        <rFont val="Arial"/>
        <family val="2"/>
        <charset val="238"/>
      </rPr>
      <t>1</t>
    </r>
  </si>
  <si>
    <r>
      <t>y*</t>
    </r>
    <r>
      <rPr>
        <b/>
        <vertAlign val="subscript"/>
        <sz val="10"/>
        <color indexed="17"/>
        <rFont val="Arial"/>
        <family val="2"/>
        <charset val="238"/>
      </rPr>
      <t>2</t>
    </r>
  </si>
  <si>
    <r>
      <rPr>
        <b/>
        <sz val="10"/>
        <color rgb="FFFF00FF"/>
        <rFont val="Times New Roman"/>
        <family val="1"/>
        <charset val="238"/>
      </rPr>
      <t>τ</t>
    </r>
    <r>
      <rPr>
        <b/>
        <vertAlign val="subscript"/>
        <sz val="10"/>
        <color rgb="FFFF00FF"/>
        <rFont val="Arial"/>
        <family val="2"/>
        <charset val="238"/>
      </rPr>
      <t>1</t>
    </r>
  </si>
  <si>
    <r>
      <rPr>
        <b/>
        <sz val="10"/>
        <color rgb="FFFF00FF"/>
        <rFont val="Times New Roman"/>
        <family val="1"/>
        <charset val="238"/>
      </rPr>
      <t>τ</t>
    </r>
    <r>
      <rPr>
        <b/>
        <vertAlign val="subscript"/>
        <sz val="10"/>
        <color rgb="FFFF00FF"/>
        <rFont val="Arial"/>
        <family val="2"/>
        <charset val="238"/>
      </rPr>
      <t>2</t>
    </r>
    <r>
      <rPr>
        <sz val="11"/>
        <color indexed="8"/>
        <rFont val="Calibri"/>
        <family val="2"/>
        <charset val="23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</si>
</sst>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0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2"/>
      <color indexed="8"/>
      <name val="Czcionka tekstu podstawowego"/>
      <family val="2"/>
      <charset val="238"/>
    </font>
    <font>
      <b/>
      <vertAlign val="subscript"/>
      <sz val="12"/>
      <color indexed="8"/>
      <name val="Czcionka tekstu podstawowego"/>
      <family val="2"/>
      <charset val="238"/>
    </font>
    <font>
      <b/>
      <sz val="12"/>
      <color indexed="10"/>
      <name val="Czcionka tekstu podstawowego"/>
      <family val="2"/>
      <charset val="238"/>
    </font>
    <font>
      <b/>
      <sz val="12"/>
      <color indexed="8"/>
      <name val="Symbol"/>
      <family val="1"/>
      <charset val="2"/>
    </font>
    <font>
      <b/>
      <i/>
      <sz val="12"/>
      <color indexed="60"/>
      <name val="Czcionka tekstu podstawowego"/>
      <charset val="238"/>
    </font>
    <font>
      <b/>
      <i/>
      <sz val="12"/>
      <color indexed="8"/>
      <name val="Symbol"/>
      <family val="1"/>
      <charset val="2"/>
    </font>
    <font>
      <b/>
      <i/>
      <vertAlign val="subscript"/>
      <sz val="12"/>
      <color indexed="8"/>
      <name val="Czcionka tekstu podstawowego"/>
      <charset val="238"/>
    </font>
    <font>
      <b/>
      <vertAlign val="subscript"/>
      <sz val="12"/>
      <color indexed="8"/>
      <name val="Czcionka tekstu podstawowego"/>
      <charset val="238"/>
    </font>
    <font>
      <b/>
      <sz val="12"/>
      <name val="Czcionka tekstu podstawowego"/>
      <charset val="238"/>
    </font>
    <font>
      <b/>
      <vertAlign val="superscript"/>
      <sz val="12"/>
      <color indexed="8"/>
      <name val="Czcionka tekstu podstawowego"/>
      <charset val="238"/>
    </font>
    <font>
      <b/>
      <vertAlign val="subscript"/>
      <sz val="12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2"/>
      <name val="Czcionka tekstu podstawowego"/>
      <family val="2"/>
      <charset val="238"/>
    </font>
    <font>
      <b/>
      <i/>
      <sz val="12"/>
      <color indexed="8"/>
      <name val="Czcionka tekstu podstawowego"/>
      <charset val="238"/>
    </font>
    <font>
      <b/>
      <i/>
      <sz val="12"/>
      <color indexed="8"/>
      <name val="Czcionka tekstu podstawowego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2"/>
      <color indexed="10"/>
      <name val="Czcionka tekstu podstawowego"/>
      <charset val="238"/>
    </font>
    <font>
      <b/>
      <sz val="12"/>
      <color indexed="8"/>
      <name val="Czcionka tekstu podstawowego"/>
      <family val="2"/>
      <charset val="238"/>
    </font>
    <font>
      <b/>
      <sz val="12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0"/>
      <name val="Arial"/>
      <family val="2"/>
      <charset val="238"/>
    </font>
    <font>
      <b/>
      <sz val="20"/>
      <color indexed="10"/>
      <name val="Arial"/>
      <family val="2"/>
      <charset val="238"/>
    </font>
    <font>
      <b/>
      <sz val="20"/>
      <name val="Arial"/>
      <family val="2"/>
      <charset val="238"/>
    </font>
    <font>
      <b/>
      <sz val="20"/>
      <name val="Times New Roman"/>
      <family val="1"/>
      <charset val="238"/>
    </font>
    <font>
      <b/>
      <vertAlign val="subscript"/>
      <sz val="20"/>
      <name val="Arial"/>
      <family val="2"/>
      <charset val="238"/>
    </font>
    <font>
      <b/>
      <sz val="20"/>
      <color indexed="12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1"/>
      <color indexed="8"/>
      <name val="Calibri"/>
      <family val="2"/>
      <charset val="238"/>
    </font>
    <font>
      <b/>
      <vertAlign val="superscript"/>
      <sz val="2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sz val="10"/>
      <color rgb="FFFF00FF"/>
      <name val="Arial"/>
      <family val="2"/>
      <charset val="238"/>
    </font>
    <font>
      <b/>
      <sz val="10"/>
      <color rgb="FFFF00FF"/>
      <name val="Times New Roman"/>
      <family val="1"/>
      <charset val="238"/>
    </font>
    <font>
      <b/>
      <vertAlign val="subscript"/>
      <sz val="10"/>
      <color indexed="17"/>
      <name val="Arial"/>
      <family val="2"/>
      <charset val="238"/>
    </font>
    <font>
      <b/>
      <vertAlign val="subscript"/>
      <sz val="10"/>
      <color rgb="FFFF00FF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double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double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10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9" fillId="0" borderId="2" xfId="0" applyFont="1" applyFill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2" fontId="4" fillId="6" borderId="5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2" fontId="7" fillId="7" borderId="9" xfId="0" applyNumberFormat="1" applyFont="1" applyFill="1" applyBorder="1" applyAlignment="1">
      <alignment horizontal="center" vertical="center" wrapText="1"/>
    </xf>
    <xf numFmtId="2" fontId="7" fillId="7" borderId="8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2" fontId="4" fillId="6" borderId="4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2" fontId="7" fillId="7" borderId="11" xfId="0" applyNumberFormat="1" applyFont="1" applyFill="1" applyBorder="1" applyAlignment="1">
      <alignment horizontal="center" vertical="center" wrapText="1"/>
    </xf>
    <xf numFmtId="2" fontId="7" fillId="7" borderId="1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center" wrapText="1"/>
    </xf>
    <xf numFmtId="164" fontId="16" fillId="8" borderId="3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0" fontId="0" fillId="0" borderId="0" xfId="0" quotePrefix="1"/>
    <xf numFmtId="0" fontId="0" fillId="10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10" borderId="0" xfId="0" applyFill="1" applyBorder="1"/>
    <xf numFmtId="0" fontId="0" fillId="10" borderId="20" xfId="0" applyFill="1" applyBorder="1"/>
    <xf numFmtId="0" fontId="24" fillId="10" borderId="0" xfId="0" applyFont="1" applyFill="1" applyBorder="1" applyAlignment="1">
      <alignment horizontal="center"/>
    </xf>
    <xf numFmtId="2" fontId="25" fillId="10" borderId="3" xfId="0" applyNumberFormat="1" applyFont="1" applyFill="1" applyBorder="1" applyAlignment="1">
      <alignment horizontal="center"/>
    </xf>
    <xf numFmtId="0" fontId="26" fillId="10" borderId="3" xfId="0" applyFont="1" applyFill="1" applyBorder="1" applyAlignment="1">
      <alignment horizontal="center" vertical="center"/>
    </xf>
    <xf numFmtId="0" fontId="26" fillId="10" borderId="0" xfId="0" applyFont="1" applyFill="1" applyBorder="1"/>
    <xf numFmtId="2" fontId="29" fillId="10" borderId="3" xfId="0" applyNumberFormat="1" applyFont="1" applyFill="1" applyBorder="1" applyAlignment="1">
      <alignment horizontal="center"/>
    </xf>
    <xf numFmtId="0" fontId="0" fillId="10" borderId="21" xfId="0" applyFill="1" applyBorder="1"/>
    <xf numFmtId="0" fontId="0" fillId="10" borderId="22" xfId="0" applyFill="1" applyBorder="1"/>
    <xf numFmtId="0" fontId="24" fillId="10" borderId="22" xfId="0" applyFont="1" applyFill="1" applyBorder="1" applyAlignment="1">
      <alignment horizontal="center"/>
    </xf>
    <xf numFmtId="0" fontId="0" fillId="10" borderId="23" xfId="0" applyFill="1" applyBorder="1"/>
    <xf numFmtId="0" fontId="24" fillId="0" borderId="0" xfId="0" applyFont="1" applyAlignment="1">
      <alignment horizontal="center"/>
    </xf>
    <xf numFmtId="0" fontId="0" fillId="12" borderId="14" xfId="0" applyFill="1" applyBorder="1"/>
    <xf numFmtId="0" fontId="0" fillId="12" borderId="15" xfId="0" applyFill="1" applyBorder="1"/>
    <xf numFmtId="0" fontId="24" fillId="12" borderId="15" xfId="0" applyFont="1" applyFill="1" applyBorder="1" applyAlignment="1">
      <alignment horizontal="center"/>
    </xf>
    <xf numFmtId="0" fontId="0" fillId="12" borderId="16" xfId="0" applyFill="1" applyBorder="1"/>
    <xf numFmtId="0" fontId="0" fillId="12" borderId="17" xfId="0" applyFill="1" applyBorder="1"/>
    <xf numFmtId="0" fontId="0" fillId="12" borderId="0" xfId="0" applyFill="1" applyBorder="1"/>
    <xf numFmtId="0" fontId="0" fillId="12" borderId="20" xfId="0" applyFill="1" applyBorder="1"/>
    <xf numFmtId="0" fontId="0" fillId="0" borderId="0" xfId="0" applyProtection="1"/>
    <xf numFmtId="2" fontId="25" fillId="12" borderId="3" xfId="0" applyNumberFormat="1" applyFont="1" applyFill="1" applyBorder="1" applyAlignment="1">
      <alignment horizontal="center"/>
    </xf>
    <xf numFmtId="0" fontId="26" fillId="12" borderId="3" xfId="0" applyFont="1" applyFill="1" applyBorder="1" applyAlignment="1">
      <alignment horizontal="center"/>
    </xf>
    <xf numFmtId="0" fontId="26" fillId="12" borderId="3" xfId="0" applyFont="1" applyFill="1" applyBorder="1"/>
    <xf numFmtId="2" fontId="29" fillId="12" borderId="3" xfId="0" applyNumberFormat="1" applyFont="1" applyFill="1" applyBorder="1" applyAlignment="1">
      <alignment horizontal="center"/>
    </xf>
    <xf numFmtId="0" fontId="0" fillId="12" borderId="21" xfId="0" applyFill="1" applyBorder="1"/>
    <xf numFmtId="0" fontId="0" fillId="12" borderId="22" xfId="0" applyFill="1" applyBorder="1"/>
    <xf numFmtId="0" fontId="0" fillId="12" borderId="23" xfId="0" applyFill="1" applyBorder="1"/>
    <xf numFmtId="0" fontId="0" fillId="13" borderId="14" xfId="0" applyFill="1" applyBorder="1"/>
    <xf numFmtId="0" fontId="0" fillId="13" borderId="15" xfId="0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0" xfId="0" applyFill="1" applyBorder="1"/>
    <xf numFmtId="0" fontId="0" fillId="13" borderId="20" xfId="0" applyFill="1" applyBorder="1"/>
    <xf numFmtId="0" fontId="24" fillId="13" borderId="0" xfId="0" applyFont="1" applyFill="1" applyBorder="1" applyAlignment="1">
      <alignment horizontal="center"/>
    </xf>
    <xf numFmtId="2" fontId="25" fillId="13" borderId="3" xfId="0" applyNumberFormat="1" applyFont="1" applyFill="1" applyBorder="1" applyAlignment="1">
      <alignment horizontal="center"/>
    </xf>
    <xf numFmtId="0" fontId="26" fillId="13" borderId="3" xfId="0" applyFont="1" applyFill="1" applyBorder="1"/>
    <xf numFmtId="0" fontId="26" fillId="13" borderId="0" xfId="0" applyFont="1" applyFill="1" applyBorder="1"/>
    <xf numFmtId="0" fontId="0" fillId="13" borderId="0" xfId="0" applyFill="1"/>
    <xf numFmtId="2" fontId="29" fillId="13" borderId="3" xfId="0" applyNumberFormat="1" applyFont="1" applyFill="1" applyBorder="1" applyAlignment="1">
      <alignment horizontal="center"/>
    </xf>
    <xf numFmtId="0" fontId="0" fillId="13" borderId="21" xfId="0" applyFill="1" applyBorder="1"/>
    <xf numFmtId="0" fontId="0" fillId="13" borderId="22" xfId="0" applyFill="1" applyBorder="1"/>
    <xf numFmtId="0" fontId="0" fillId="13" borderId="23" xfId="0" applyFill="1" applyBorder="1"/>
    <xf numFmtId="0" fontId="33" fillId="0" borderId="0" xfId="0" applyFont="1"/>
    <xf numFmtId="0" fontId="0" fillId="0" borderId="0" xfId="0" applyBorder="1"/>
    <xf numFmtId="0" fontId="34" fillId="0" borderId="0" xfId="0" applyFont="1"/>
    <xf numFmtId="2" fontId="0" fillId="0" borderId="0" xfId="0" applyNumberFormat="1"/>
    <xf numFmtId="0" fontId="35" fillId="0" borderId="0" xfId="0" applyFont="1"/>
    <xf numFmtId="0" fontId="36" fillId="14" borderId="3" xfId="0" applyFont="1" applyFill="1" applyBorder="1" applyAlignment="1" applyProtection="1">
      <alignment horizontal="center"/>
    </xf>
    <xf numFmtId="2" fontId="36" fillId="14" borderId="3" xfId="0" applyNumberFormat="1" applyFont="1" applyFill="1" applyBorder="1" applyAlignment="1" applyProtection="1">
      <alignment horizontal="center"/>
    </xf>
    <xf numFmtId="0" fontId="30" fillId="15" borderId="3" xfId="0" applyFont="1" applyFill="1" applyBorder="1" applyAlignment="1" applyProtection="1">
      <alignment horizontal="center"/>
    </xf>
    <xf numFmtId="0" fontId="21" fillId="9" borderId="0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0" fontId="24" fillId="11" borderId="18" xfId="0" applyFont="1" applyFill="1" applyBorder="1" applyAlignment="1">
      <alignment horizontal="center"/>
    </xf>
    <xf numFmtId="0" fontId="24" fillId="11" borderId="19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3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92619959202346E-2"/>
          <c:y val="9.2018167294305592E-2"/>
          <c:w val="0.67388678578639205"/>
          <c:h val="0.86107902337365594"/>
        </c:manualLayout>
      </c:layout>
      <c:scatterChart>
        <c:scatterStyle val="lineMarker"/>
        <c:varyColors val="0"/>
        <c:ser>
          <c:idx val="0"/>
          <c:order val="0"/>
          <c:tx>
            <c:v>Element y*</c:v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chemeClr val="tx2">
                  <a:lumMod val="75000"/>
                </a:schemeClr>
              </a:solidFill>
            </c:spPr>
          </c:marker>
          <c:xVal>
            <c:numRef>
              <c:f>DM_Interface!$B$13</c:f>
              <c:numCache>
                <c:formatCode>General</c:formatCode>
                <c:ptCount val="1"/>
                <c:pt idx="0">
                  <c:v>-7.75</c:v>
                </c:pt>
              </c:numCache>
            </c:numRef>
          </c:xVal>
          <c:yVal>
            <c:numRef>
              <c:f>DM_Interface!$C$13</c:f>
              <c:numCache>
                <c:formatCode>General</c:formatCode>
                <c:ptCount val="1"/>
                <c:pt idx="0">
                  <c:v>43.63</c:v>
                </c:pt>
              </c:numCache>
            </c:numRef>
          </c:yVal>
          <c:smooth val="0"/>
        </c:ser>
        <c:ser>
          <c:idx val="1"/>
          <c:order val="1"/>
          <c:tx>
            <c:v>Base element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FF00FF"/>
              </a:solidFill>
            </c:spPr>
          </c:marker>
          <c:xVal>
            <c:numRef>
              <c:f>DM_Interface!$F$17</c:f>
              <c:numCache>
                <c:formatCode>0.00</c:formatCode>
                <c:ptCount val="1"/>
                <c:pt idx="0">
                  <c:v>-10</c:v>
                </c:pt>
              </c:numCache>
            </c:numRef>
          </c:xVal>
          <c:yVal>
            <c:numRef>
              <c:f>DM_Interface!$M$17</c:f>
              <c:numCache>
                <c:formatCode>0.00</c:formatCode>
                <c:ptCount val="1"/>
                <c:pt idx="0">
                  <c:v>12</c:v>
                </c:pt>
              </c:numCache>
            </c:numRef>
          </c:yVal>
          <c:smooth val="0"/>
        </c:ser>
        <c:ser>
          <c:idx val="2"/>
          <c:order val="2"/>
          <c:tx>
            <c:v>Compromise halfline</c:v>
          </c:tx>
          <c:spPr>
            <a:ln w="28575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Work_space!$B$39:$N$39</c:f>
              <c:numCache>
                <c:formatCode>General</c:formatCode>
                <c:ptCount val="13"/>
                <c:pt idx="0">
                  <c:v>-7.75</c:v>
                </c:pt>
                <c:pt idx="1">
                  <c:v>-10.527777777777779</c:v>
                </c:pt>
                <c:pt idx="2">
                  <c:v>-12.75</c:v>
                </c:pt>
                <c:pt idx="3">
                  <c:v>-14.972222222222221</c:v>
                </c:pt>
                <c:pt idx="4">
                  <c:v>-17.194444444444443</c:v>
                </c:pt>
                <c:pt idx="5">
                  <c:v>-19.416666666666668</c:v>
                </c:pt>
                <c:pt idx="6">
                  <c:v>-21.638888888888889</c:v>
                </c:pt>
                <c:pt idx="7">
                  <c:v>-23.861111111111111</c:v>
                </c:pt>
                <c:pt idx="8">
                  <c:v>-26.083333333333336</c:v>
                </c:pt>
                <c:pt idx="9">
                  <c:v>-28.305555555555557</c:v>
                </c:pt>
                <c:pt idx="10">
                  <c:v>-30.527777777777779</c:v>
                </c:pt>
                <c:pt idx="11">
                  <c:v>-32.75</c:v>
                </c:pt>
                <c:pt idx="12">
                  <c:v>-34.972222222222229</c:v>
                </c:pt>
              </c:numCache>
            </c:numRef>
          </c:xVal>
          <c:yVal>
            <c:numRef>
              <c:f>Work_space!$B$40:$N$40</c:f>
              <c:numCache>
                <c:formatCode>General</c:formatCode>
                <c:ptCount val="13"/>
                <c:pt idx="0">
                  <c:v>43.63</c:v>
                </c:pt>
                <c:pt idx="1">
                  <c:v>41.407777777777781</c:v>
                </c:pt>
                <c:pt idx="2">
                  <c:v>39.630000000000003</c:v>
                </c:pt>
                <c:pt idx="3">
                  <c:v>37.852222222222224</c:v>
                </c:pt>
                <c:pt idx="4">
                  <c:v>36.074444444444445</c:v>
                </c:pt>
                <c:pt idx="5">
                  <c:v>34.296666666666667</c:v>
                </c:pt>
                <c:pt idx="6">
                  <c:v>32.518888888888895</c:v>
                </c:pt>
                <c:pt idx="7">
                  <c:v>30.741111111111117</c:v>
                </c:pt>
                <c:pt idx="8">
                  <c:v>28.963333333333338</c:v>
                </c:pt>
                <c:pt idx="9">
                  <c:v>27.18555555555556</c:v>
                </c:pt>
                <c:pt idx="10">
                  <c:v>25.407777777777781</c:v>
                </c:pt>
                <c:pt idx="11">
                  <c:v>23.630000000000003</c:v>
                </c:pt>
                <c:pt idx="12">
                  <c:v>21.852222222222228</c:v>
                </c:pt>
              </c:numCache>
            </c:numRef>
          </c:yVal>
          <c:smooth val="0"/>
        </c:ser>
        <c:ser>
          <c:idx val="3"/>
          <c:order val="3"/>
          <c:tx>
            <c:v>Direction of concessions</c:v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</c:spPr>
          </c:marker>
          <c:xVal>
            <c:numRef>
              <c:f>Work_space!$B$41:$L$41</c:f>
              <c:numCache>
                <c:formatCode>General</c:formatCode>
                <c:ptCount val="11"/>
                <c:pt idx="0">
                  <c:v>0</c:v>
                </c:pt>
                <c:pt idx="1">
                  <c:v>2.7777777777777777</c:v>
                </c:pt>
                <c:pt idx="2">
                  <c:v>5</c:v>
                </c:pt>
                <c:pt idx="3">
                  <c:v>7.2222222222222223</c:v>
                </c:pt>
                <c:pt idx="4">
                  <c:v>9.4444444444444446</c:v>
                </c:pt>
                <c:pt idx="5">
                  <c:v>11.666666666666668</c:v>
                </c:pt>
                <c:pt idx="6">
                  <c:v>13.888888888888889</c:v>
                </c:pt>
                <c:pt idx="7">
                  <c:v>16.111111111111111</c:v>
                </c:pt>
                <c:pt idx="8">
                  <c:v>18.333333333333336</c:v>
                </c:pt>
                <c:pt idx="9">
                  <c:v>20.555555555555557</c:v>
                </c:pt>
                <c:pt idx="10">
                  <c:v>22.777777777777779</c:v>
                </c:pt>
              </c:numCache>
            </c:numRef>
          </c:xVal>
          <c:yVal>
            <c:numRef>
              <c:f>Work_space!$B$42:$L$42</c:f>
              <c:numCache>
                <c:formatCode>General</c:formatCode>
                <c:ptCount val="11"/>
                <c:pt idx="0">
                  <c:v>0</c:v>
                </c:pt>
                <c:pt idx="1">
                  <c:v>2.2222222222222223</c:v>
                </c:pt>
                <c:pt idx="2">
                  <c:v>4</c:v>
                </c:pt>
                <c:pt idx="3">
                  <c:v>5.7777777777777777</c:v>
                </c:pt>
                <c:pt idx="4">
                  <c:v>7.5555555555555554</c:v>
                </c:pt>
                <c:pt idx="5">
                  <c:v>9.3333333333333321</c:v>
                </c:pt>
                <c:pt idx="6">
                  <c:v>11.111111111111111</c:v>
                </c:pt>
                <c:pt idx="7">
                  <c:v>12.888888888888888</c:v>
                </c:pt>
                <c:pt idx="8">
                  <c:v>14.666666666666666</c:v>
                </c:pt>
                <c:pt idx="9">
                  <c:v>16.444444444444443</c:v>
                </c:pt>
                <c:pt idx="10">
                  <c:v>18.222222222222221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48224"/>
        <c:axId val="280748784"/>
      </c:scatterChart>
      <c:valAx>
        <c:axId val="280748224"/>
        <c:scaling>
          <c:orientation val="minMax"/>
          <c:max val="7"/>
          <c:min val="-18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0748784"/>
        <c:crosses val="autoZero"/>
        <c:crossBetween val="midCat"/>
        <c:majorUnit val="5"/>
        <c:minorUnit val="5"/>
      </c:valAx>
      <c:valAx>
        <c:axId val="280748784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748224"/>
        <c:crosses val="autoZero"/>
        <c:crossBetween val="midCat"/>
        <c:majorUnit val="5"/>
      </c:valAx>
      <c:spPr>
        <a:solidFill>
          <a:srgbClr val="FFFFCC"/>
        </a:solidFill>
      </c:spPr>
    </c:plotArea>
    <c:legend>
      <c:legendPos val="r"/>
      <c:layout>
        <c:manualLayout>
          <c:xMode val="edge"/>
          <c:yMode val="edge"/>
          <c:x val="0.74135069654754693"/>
          <c:y val="0.32306482444411427"/>
          <c:w val="0.23447430849989906"/>
          <c:h val="0.36393284801663944"/>
        </c:manualLayout>
      </c:layout>
      <c:overlay val="0"/>
      <c:spPr>
        <a:solidFill>
          <a:schemeClr val="lt1"/>
        </a:solidFill>
        <a:ln w="9525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Work_space!$B$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Scroll" dx="16" fmlaLink="$H$11" horiz="1" max="99" min="1" page="10" val="6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</xdr:row>
          <xdr:rowOff>9525</xdr:rowOff>
        </xdr:from>
        <xdr:to>
          <xdr:col>3</xdr:col>
          <xdr:colOff>361950</xdr:colOff>
          <xdr:row>7</xdr:row>
          <xdr:rowOff>9525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Preferences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2</xdr:row>
          <xdr:rowOff>38100</xdr:rowOff>
        </xdr:from>
        <xdr:to>
          <xdr:col>3</xdr:col>
          <xdr:colOff>304800</xdr:colOff>
          <xdr:row>3</xdr:row>
          <xdr:rowOff>123825</xdr:rowOff>
        </xdr:to>
        <xdr:sp macro="" textlink="">
          <xdr:nvSpPr>
            <xdr:cNvPr id="2050" name="Option Button 2" descr="Base point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Direction of concessions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4</xdr:row>
          <xdr:rowOff>57150</xdr:rowOff>
        </xdr:from>
        <xdr:to>
          <xdr:col>2</xdr:col>
          <xdr:colOff>619125</xdr:colOff>
          <xdr:row>4</xdr:row>
          <xdr:rowOff>323850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Weights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5</xdr:row>
          <xdr:rowOff>38100</xdr:rowOff>
        </xdr:from>
        <xdr:to>
          <xdr:col>2</xdr:col>
          <xdr:colOff>628650</xdr:colOff>
          <xdr:row>6</xdr:row>
          <xdr:rowOff>66675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Base element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9525</xdr:rowOff>
        </xdr:from>
        <xdr:to>
          <xdr:col>11</xdr:col>
          <xdr:colOff>0</xdr:colOff>
          <xdr:row>12</xdr:row>
          <xdr:rowOff>9525</xdr:rowOff>
        </xdr:to>
        <xdr:sp macro="" textlink="">
          <xdr:nvSpPr>
            <xdr:cNvPr id="2053" name="Scroll Bar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19050</xdr:colOff>
      <xdr:row>19</xdr:row>
      <xdr:rowOff>28575</xdr:rowOff>
    </xdr:from>
    <xdr:to>
      <xdr:col>14</xdr:col>
      <xdr:colOff>666750</xdr:colOff>
      <xdr:row>36</xdr:row>
      <xdr:rowOff>9525</xdr:rowOff>
    </xdr:to>
    <xdr:graphicFrame macro="">
      <xdr:nvGraphicFramePr>
        <xdr:cNvPr id="7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34"/>
  <sheetViews>
    <sheetView showGridLines="0" topLeftCell="A6" zoomScaleNormal="100" workbookViewId="0">
      <selection activeCell="F16" sqref="F16:J42"/>
    </sheetView>
  </sheetViews>
  <sheetFormatPr defaultRowHeight="14.25"/>
  <cols>
    <col min="1" max="1" width="1.5" customWidth="1"/>
    <col min="3" max="3" width="9.625" bestFit="1" customWidth="1"/>
    <col min="6" max="6" width="11" bestFit="1" customWidth="1"/>
    <col min="7" max="7" width="10.25" customWidth="1"/>
    <col min="12" max="12" width="10.25" customWidth="1"/>
    <col min="13" max="13" width="10" bestFit="1" customWidth="1"/>
  </cols>
  <sheetData>
    <row r="1" spans="2:14" ht="15" thickBot="1"/>
    <row r="2" spans="2:14">
      <c r="D2" s="41"/>
      <c r="E2" s="42"/>
      <c r="F2" s="43"/>
      <c r="G2" s="43"/>
      <c r="H2" s="43"/>
      <c r="I2" s="43"/>
      <c r="J2" s="43"/>
      <c r="K2" s="43"/>
      <c r="L2" s="43"/>
      <c r="M2" s="43"/>
      <c r="N2" s="44"/>
    </row>
    <row r="3" spans="2:14">
      <c r="E3" s="45"/>
      <c r="F3" s="46">
        <v>0</v>
      </c>
      <c r="G3" s="46">
        <v>0</v>
      </c>
      <c r="H3" s="101" t="s">
        <v>64</v>
      </c>
      <c r="I3" s="102"/>
      <c r="J3" s="102"/>
      <c r="K3" s="103"/>
      <c r="L3" s="46">
        <v>0</v>
      </c>
      <c r="M3" s="46"/>
      <c r="N3" s="47"/>
    </row>
    <row r="4" spans="2:14">
      <c r="E4" s="45"/>
      <c r="F4" s="46"/>
      <c r="G4" s="46"/>
      <c r="H4" s="48"/>
      <c r="I4" s="48"/>
      <c r="J4" s="48"/>
      <c r="K4" s="46"/>
      <c r="L4" s="46"/>
      <c r="M4" s="46"/>
      <c r="N4" s="47"/>
    </row>
    <row r="5" spans="2:14" ht="29.25">
      <c r="E5" s="45"/>
      <c r="F5" s="49">
        <v>10</v>
      </c>
      <c r="G5" s="50" t="s">
        <v>65</v>
      </c>
      <c r="H5" s="51"/>
      <c r="I5" s="46"/>
      <c r="J5" s="51"/>
      <c r="K5" s="46"/>
      <c r="L5" s="50" t="s">
        <v>66</v>
      </c>
      <c r="M5" s="52">
        <v>8</v>
      </c>
      <c r="N5" s="47"/>
    </row>
    <row r="6" spans="2:14" ht="15" thickBot="1">
      <c r="E6" s="53"/>
      <c r="F6" s="54"/>
      <c r="G6" s="54"/>
      <c r="H6" s="55"/>
      <c r="I6" s="55"/>
      <c r="J6" s="55"/>
      <c r="K6" s="54"/>
      <c r="L6" s="54"/>
      <c r="M6" s="54"/>
      <c r="N6" s="56"/>
    </row>
    <row r="7" spans="2:14" ht="15" thickBot="1">
      <c r="H7" s="57"/>
      <c r="I7" s="57"/>
      <c r="J7" s="57"/>
    </row>
    <row r="8" spans="2:14">
      <c r="E8" s="58"/>
      <c r="F8" s="59"/>
      <c r="G8" s="59"/>
      <c r="H8" s="60"/>
      <c r="I8" s="60"/>
      <c r="J8" s="60"/>
      <c r="K8" s="59"/>
      <c r="L8" s="59"/>
      <c r="M8" s="59"/>
      <c r="N8" s="61"/>
    </row>
    <row r="9" spans="2:14">
      <c r="E9" s="62"/>
      <c r="F9" s="63"/>
      <c r="G9" s="63"/>
      <c r="H9" s="101" t="s">
        <v>67</v>
      </c>
      <c r="I9" s="102"/>
      <c r="J9" s="102"/>
      <c r="K9" s="103"/>
      <c r="L9" s="63"/>
      <c r="M9" s="63"/>
      <c r="N9" s="64"/>
    </row>
    <row r="10" spans="2:14">
      <c r="E10" s="62"/>
      <c r="F10" s="63"/>
      <c r="G10" s="63"/>
      <c r="H10" s="63"/>
      <c r="I10" s="63"/>
      <c r="J10" s="63"/>
      <c r="K10" s="63"/>
      <c r="L10" s="63"/>
      <c r="M10" s="63"/>
      <c r="N10" s="64"/>
    </row>
    <row r="11" spans="2:14" ht="29.25">
      <c r="B11" s="65"/>
      <c r="C11" s="65"/>
      <c r="E11" s="62"/>
      <c r="F11" s="66">
        <f>H11/100</f>
        <v>0.63</v>
      </c>
      <c r="G11" s="67" t="s">
        <v>68</v>
      </c>
      <c r="H11" s="68">
        <v>63</v>
      </c>
      <c r="I11" s="68"/>
      <c r="J11" s="68"/>
      <c r="K11" s="68"/>
      <c r="L11" s="67" t="s">
        <v>69</v>
      </c>
      <c r="M11" s="69">
        <f>1-F11</f>
        <v>0.37</v>
      </c>
      <c r="N11" s="64"/>
    </row>
    <row r="12" spans="2:14" ht="15.75" thickBot="1">
      <c r="B12" s="95" t="s">
        <v>92</v>
      </c>
      <c r="C12" s="95" t="s">
        <v>93</v>
      </c>
      <c r="E12" s="70"/>
      <c r="F12" s="71"/>
      <c r="G12" s="71"/>
      <c r="H12" s="71"/>
      <c r="I12" s="71"/>
      <c r="J12" s="71"/>
      <c r="K12" s="71"/>
      <c r="L12" s="71"/>
      <c r="M12" s="71"/>
      <c r="N12" s="72"/>
    </row>
    <row r="13" spans="2:14" ht="15" thickBot="1">
      <c r="B13" s="95">
        <f>Diet_Selection!W4</f>
        <v>-7.75</v>
      </c>
      <c r="C13" s="95">
        <f>Diet_Selection!W5</f>
        <v>43.63</v>
      </c>
    </row>
    <row r="14" spans="2:14">
      <c r="B14" s="65"/>
      <c r="C14" s="65"/>
      <c r="E14" s="73"/>
      <c r="F14" s="74"/>
      <c r="G14" s="74"/>
      <c r="H14" s="74"/>
      <c r="I14" s="74"/>
      <c r="J14" s="74"/>
      <c r="K14" s="74"/>
      <c r="L14" s="74"/>
      <c r="M14" s="74"/>
      <c r="N14" s="75"/>
    </row>
    <row r="15" spans="2:14" ht="15">
      <c r="B15" s="93" t="s">
        <v>94</v>
      </c>
      <c r="C15" s="93" t="s">
        <v>95</v>
      </c>
      <c r="E15" s="76"/>
      <c r="F15" s="77"/>
      <c r="G15" s="77"/>
      <c r="H15" s="101" t="s">
        <v>91</v>
      </c>
      <c r="I15" s="102"/>
      <c r="J15" s="102"/>
      <c r="K15" s="103"/>
      <c r="L15" s="77"/>
      <c r="M15" s="77"/>
      <c r="N15" s="78"/>
    </row>
    <row r="16" spans="2:14">
      <c r="B16" s="94">
        <f>Work_space!B35</f>
        <v>0.55555555555555558</v>
      </c>
      <c r="C16" s="94">
        <f>Work_space!B36</f>
        <v>0.44444444444444442</v>
      </c>
      <c r="E16" s="76"/>
      <c r="F16" s="77"/>
      <c r="G16" s="77"/>
      <c r="H16" s="79"/>
      <c r="I16" s="79"/>
      <c r="J16" s="79"/>
      <c r="K16" s="77"/>
      <c r="L16" s="77"/>
      <c r="M16" s="77"/>
      <c r="N16" s="78"/>
    </row>
    <row r="17" spans="2:14" ht="31.5">
      <c r="E17" s="76"/>
      <c r="F17" s="80">
        <v>-10</v>
      </c>
      <c r="G17" s="81" t="s">
        <v>72</v>
      </c>
      <c r="H17" s="82"/>
      <c r="I17" s="77"/>
      <c r="J17" s="82"/>
      <c r="K17" s="83"/>
      <c r="L17" s="81" t="s">
        <v>73</v>
      </c>
      <c r="M17" s="84">
        <v>12</v>
      </c>
      <c r="N17" s="78"/>
    </row>
    <row r="18" spans="2:14" ht="15" thickBot="1">
      <c r="E18" s="85"/>
      <c r="F18" s="86"/>
      <c r="G18" s="86"/>
      <c r="H18" s="86"/>
      <c r="I18" s="86"/>
      <c r="J18" s="86"/>
      <c r="K18" s="86"/>
      <c r="L18" s="86"/>
      <c r="M18" s="86"/>
      <c r="N18" s="87"/>
    </row>
    <row r="23" spans="2:14">
      <c r="E23" s="88"/>
      <c r="F23" s="88"/>
      <c r="G23" s="88"/>
      <c r="H23" s="88"/>
      <c r="I23" s="88"/>
      <c r="J23" s="88"/>
    </row>
    <row r="24" spans="2:14">
      <c r="E24" s="88"/>
      <c r="F24" s="88"/>
      <c r="G24" s="88"/>
      <c r="H24" s="88"/>
      <c r="I24" s="88"/>
      <c r="J24" s="88"/>
    </row>
    <row r="25" spans="2:14">
      <c r="E25" s="88"/>
      <c r="F25" s="88"/>
      <c r="G25" s="88"/>
      <c r="H25" s="88"/>
      <c r="I25" s="88"/>
      <c r="J25" s="88"/>
    </row>
    <row r="26" spans="2:14">
      <c r="B26" s="89"/>
      <c r="C26" s="89"/>
      <c r="E26" s="88"/>
      <c r="F26" s="88"/>
      <c r="G26" s="88"/>
      <c r="H26" s="88"/>
      <c r="I26" s="88"/>
      <c r="J26" s="88"/>
    </row>
    <row r="27" spans="2:14">
      <c r="B27" s="89"/>
      <c r="C27" s="89"/>
      <c r="E27" s="88"/>
      <c r="F27" s="88"/>
      <c r="G27" s="88"/>
      <c r="H27" s="88"/>
      <c r="I27" s="88"/>
      <c r="J27" s="88"/>
    </row>
    <row r="28" spans="2:14">
      <c r="B28" s="89"/>
      <c r="C28" s="89"/>
      <c r="E28" s="88"/>
      <c r="F28" s="88"/>
      <c r="G28" s="88"/>
      <c r="H28" s="88"/>
      <c r="I28" s="88"/>
      <c r="J28" s="88"/>
    </row>
    <row r="29" spans="2:14">
      <c r="B29" s="89"/>
      <c r="C29" s="89"/>
      <c r="E29" s="88"/>
      <c r="F29" s="88"/>
      <c r="G29" s="88"/>
      <c r="H29" s="88"/>
      <c r="I29" s="88"/>
      <c r="J29" s="88"/>
    </row>
    <row r="30" spans="2:14">
      <c r="E30" s="88"/>
      <c r="F30" s="88"/>
      <c r="G30" s="88"/>
      <c r="H30" s="88"/>
      <c r="I30" s="88"/>
      <c r="J30" s="88"/>
    </row>
    <row r="31" spans="2:14">
      <c r="E31" s="88"/>
      <c r="F31" s="88"/>
      <c r="G31" s="88"/>
      <c r="H31" s="88"/>
      <c r="I31" s="88"/>
      <c r="J31" s="88"/>
    </row>
    <row r="32" spans="2:14">
      <c r="E32" s="88"/>
      <c r="F32" s="88"/>
      <c r="G32" s="88"/>
      <c r="H32" s="88"/>
      <c r="I32" s="88"/>
      <c r="J32" s="88"/>
    </row>
    <row r="33" spans="5:10">
      <c r="E33" s="88"/>
      <c r="F33" s="88"/>
      <c r="G33" s="88"/>
      <c r="H33" s="88"/>
      <c r="I33" s="88"/>
      <c r="J33" s="88"/>
    </row>
    <row r="34" spans="5:10">
      <c r="E34" s="88"/>
      <c r="F34" s="88"/>
      <c r="G34" s="88"/>
      <c r="H34" s="88"/>
      <c r="I34" s="88"/>
      <c r="J34" s="88"/>
    </row>
  </sheetData>
  <mergeCells count="3">
    <mergeCell ref="H3:K3"/>
    <mergeCell ref="H9:K9"/>
    <mergeCell ref="H15:K1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Group Box 1">
              <controlPr locked="0" defaultSize="0" autoFill="0" autoPict="0">
                <anchor moveWithCells="1" sizeWithCells="1">
                  <from>
                    <xdr:col>1</xdr:col>
                    <xdr:colOff>276225</xdr:colOff>
                    <xdr:row>1</xdr:row>
                    <xdr:rowOff>9525</xdr:rowOff>
                  </from>
                  <to>
                    <xdr:col>3</xdr:col>
                    <xdr:colOff>361950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 altText="Base point">
                <anchor moveWithCells="1">
                  <from>
                    <xdr:col>1</xdr:col>
                    <xdr:colOff>400050</xdr:colOff>
                    <xdr:row>2</xdr:row>
                    <xdr:rowOff>38100</xdr:rowOff>
                  </from>
                  <to>
                    <xdr:col>3</xdr:col>
                    <xdr:colOff>304800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1</xdr:col>
                    <xdr:colOff>400050</xdr:colOff>
                    <xdr:row>4</xdr:row>
                    <xdr:rowOff>57150</xdr:rowOff>
                  </from>
                  <to>
                    <xdr:col>2</xdr:col>
                    <xdr:colOff>619125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Option Button 4">
              <controlPr defaultSize="0" autoFill="0" autoLine="0" autoPict="0">
                <anchor moveWithCells="1">
                  <from>
                    <xdr:col>1</xdr:col>
                    <xdr:colOff>409575</xdr:colOff>
                    <xdr:row>5</xdr:row>
                    <xdr:rowOff>38100</xdr:rowOff>
                  </from>
                  <to>
                    <xdr:col>2</xdr:col>
                    <xdr:colOff>628650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Scroll Bar 5">
              <controlPr defaultSize="0" autoPict="0">
                <anchor moveWithCells="1">
                  <from>
                    <xdr:col>7</xdr:col>
                    <xdr:colOff>19050</xdr:colOff>
                    <xdr:row>10</xdr:row>
                    <xdr:rowOff>9525</xdr:rowOff>
                  </from>
                  <to>
                    <xdr:col>11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B1:Z193"/>
  <sheetViews>
    <sheetView topLeftCell="A7" zoomScale="75" zoomScaleNormal="75" workbookViewId="0">
      <selection activeCell="D15" sqref="D15"/>
    </sheetView>
  </sheetViews>
  <sheetFormatPr defaultColWidth="9" defaultRowHeight="18.75"/>
  <cols>
    <col min="1" max="1" width="1.875" style="5" customWidth="1"/>
    <col min="2" max="2" width="9.5" style="5" customWidth="1"/>
    <col min="3" max="3" width="9.75" style="5" customWidth="1"/>
    <col min="4" max="4" width="16" style="5" customWidth="1"/>
    <col min="5" max="5" width="14.625" style="5" customWidth="1"/>
    <col min="6" max="6" width="10.875" style="5" customWidth="1"/>
    <col min="7" max="7" width="13.625" style="5" customWidth="1"/>
    <col min="8" max="9" width="11.25" style="5" bestFit="1" customWidth="1"/>
    <col min="10" max="10" width="10.875" style="5" customWidth="1"/>
    <col min="11" max="13" width="11.25" style="5" bestFit="1" customWidth="1"/>
    <col min="14" max="14" width="10.875" style="5" customWidth="1"/>
    <col min="15" max="19" width="11.25" style="5" bestFit="1" customWidth="1"/>
    <col min="20" max="20" width="12.625" style="5" customWidth="1"/>
    <col min="21" max="16384" width="9" style="5"/>
  </cols>
  <sheetData>
    <row r="1" spans="4:25" ht="47.25">
      <c r="G1" s="28" t="s">
        <v>54</v>
      </c>
      <c r="H1" s="28" t="s">
        <v>55</v>
      </c>
      <c r="I1" s="28" t="s">
        <v>56</v>
      </c>
      <c r="J1" s="28" t="s">
        <v>57</v>
      </c>
      <c r="K1" s="28" t="s">
        <v>58</v>
      </c>
      <c r="L1" s="28" t="s">
        <v>59</v>
      </c>
      <c r="M1" s="28" t="s">
        <v>60</v>
      </c>
      <c r="N1" s="28" t="s">
        <v>52</v>
      </c>
      <c r="O1" s="28" t="s">
        <v>53</v>
      </c>
      <c r="P1" s="28" t="s">
        <v>36</v>
      </c>
      <c r="Q1" s="28" t="s">
        <v>37</v>
      </c>
      <c r="R1" s="28" t="s">
        <v>38</v>
      </c>
      <c r="S1" s="28" t="s">
        <v>39</v>
      </c>
    </row>
    <row r="2" spans="4:25" ht="19.5" thickBot="1">
      <c r="D2" s="6"/>
      <c r="E2" s="6"/>
      <c r="F2" s="7" t="s">
        <v>13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25" t="s">
        <v>11</v>
      </c>
      <c r="N2" s="25" t="s">
        <v>30</v>
      </c>
      <c r="O2" s="25" t="s">
        <v>31</v>
      </c>
      <c r="P2" s="25" t="s">
        <v>32</v>
      </c>
      <c r="Q2" s="26" t="s">
        <v>33</v>
      </c>
      <c r="R2" s="25" t="s">
        <v>34</v>
      </c>
      <c r="S2" s="26" t="s">
        <v>35</v>
      </c>
      <c r="T2" s="6"/>
      <c r="U2" s="6"/>
      <c r="V2" s="6"/>
      <c r="W2" s="6"/>
      <c r="X2" s="6"/>
    </row>
    <row r="3" spans="4:25" ht="30.75" thickTop="1">
      <c r="D3" s="6"/>
      <c r="E3" s="6"/>
      <c r="F3" s="11" t="s">
        <v>51</v>
      </c>
      <c r="G3" s="23">
        <v>2.5</v>
      </c>
      <c r="H3" s="24">
        <v>2.5</v>
      </c>
      <c r="I3" s="24">
        <v>2.5</v>
      </c>
      <c r="J3" s="24">
        <v>2.5</v>
      </c>
      <c r="K3" s="24">
        <v>2.5</v>
      </c>
      <c r="L3" s="24">
        <v>2.5</v>
      </c>
      <c r="M3" s="29">
        <v>2.5730166670987209E-2</v>
      </c>
      <c r="N3" s="29">
        <v>5</v>
      </c>
      <c r="O3" s="29">
        <v>1</v>
      </c>
      <c r="P3" s="29">
        <v>1</v>
      </c>
      <c r="Q3" s="30">
        <v>1</v>
      </c>
      <c r="R3" s="29">
        <v>1</v>
      </c>
      <c r="S3" s="30">
        <v>2</v>
      </c>
      <c r="T3" s="6"/>
      <c r="U3" s="98" t="s">
        <v>0</v>
      </c>
      <c r="V3" s="97" t="s">
        <v>88</v>
      </c>
      <c r="W3" s="99" t="s">
        <v>1</v>
      </c>
      <c r="X3" s="6"/>
    </row>
    <row r="4" spans="4:25">
      <c r="D4" s="7" t="s">
        <v>62</v>
      </c>
      <c r="E4" s="11" t="s">
        <v>89</v>
      </c>
      <c r="F4" s="12" t="s">
        <v>86</v>
      </c>
      <c r="G4" s="16">
        <v>-1.056</v>
      </c>
      <c r="H4" s="16">
        <v>-0.4</v>
      </c>
      <c r="I4" s="16">
        <v>-0.22000000000000003</v>
      </c>
      <c r="J4" s="16">
        <v>-0.1</v>
      </c>
      <c r="K4" s="16">
        <v>-8.0000000000000016E-2</v>
      </c>
      <c r="L4" s="16">
        <v>-1.008</v>
      </c>
      <c r="M4" s="16">
        <v>-1.3090000000000002</v>
      </c>
      <c r="N4" s="16">
        <v>-0.185</v>
      </c>
      <c r="O4" s="16">
        <v>-0.98</v>
      </c>
      <c r="P4" s="16">
        <v>-1.2</v>
      </c>
      <c r="Q4" s="16">
        <v>-1.9990000000000001</v>
      </c>
      <c r="R4" s="16">
        <v>-1.1998</v>
      </c>
      <c r="S4" s="16">
        <v>-0.65800000000000003</v>
      </c>
      <c r="T4" s="35">
        <f>SUMPRODUCT($G$3:$S$3,G4:S4)</f>
        <v>-14.813480788172324</v>
      </c>
      <c r="U4" s="36">
        <f>-7.85</f>
        <v>-7.85</v>
      </c>
      <c r="V4" s="100">
        <v>0.1</v>
      </c>
      <c r="W4" s="37">
        <f>U4+V4</f>
        <v>-7.75</v>
      </c>
      <c r="X4" s="6"/>
      <c r="Y4" s="34"/>
    </row>
    <row r="5" spans="4:25" ht="31.5">
      <c r="D5" s="7" t="s">
        <v>85</v>
      </c>
      <c r="E5" s="20" t="s">
        <v>29</v>
      </c>
      <c r="F5" s="12" t="s">
        <v>87</v>
      </c>
      <c r="G5" s="27">
        <v>1.75</v>
      </c>
      <c r="H5" s="27">
        <v>0.59850000000000003</v>
      </c>
      <c r="I5" s="27">
        <v>0.33579999999999999</v>
      </c>
      <c r="J5" s="27">
        <v>0.28499999999999998</v>
      </c>
      <c r="K5" s="27">
        <v>0.64599999999999991</v>
      </c>
      <c r="L5" s="27">
        <v>2.1074000000000002</v>
      </c>
      <c r="M5" s="27">
        <v>1.1832</v>
      </c>
      <c r="N5" s="27">
        <v>0.47</v>
      </c>
      <c r="O5" s="27">
        <v>7.35</v>
      </c>
      <c r="P5" s="27">
        <v>2.8756000000000004</v>
      </c>
      <c r="Q5" s="27">
        <v>5.56</v>
      </c>
      <c r="R5" s="27">
        <v>3.63</v>
      </c>
      <c r="S5" s="27">
        <v>2.25</v>
      </c>
      <c r="T5" s="35">
        <f t="shared" ref="T5:T17" si="0">SUMPRODUCT($G$3:$S$3,G5:S5)</f>
        <v>40.602793933205113</v>
      </c>
      <c r="U5" s="36">
        <v>43.53</v>
      </c>
      <c r="V5" s="100">
        <v>0.1</v>
      </c>
      <c r="W5" s="37">
        <f>U5+V5</f>
        <v>43.63</v>
      </c>
      <c r="X5"/>
      <c r="Y5" s="34"/>
    </row>
    <row r="6" spans="4:25">
      <c r="D6" s="7" t="s">
        <v>40</v>
      </c>
      <c r="E6" s="14" t="s">
        <v>27</v>
      </c>
      <c r="F6" s="9" t="s">
        <v>14</v>
      </c>
      <c r="G6" s="18">
        <v>17.7</v>
      </c>
      <c r="H6" s="19">
        <v>0.63</v>
      </c>
      <c r="I6" s="19">
        <v>0.29199999999999998</v>
      </c>
      <c r="J6" s="19">
        <v>1.35</v>
      </c>
      <c r="K6" s="19">
        <v>1.444</v>
      </c>
      <c r="L6" s="19">
        <v>13.120000000000001</v>
      </c>
      <c r="M6" s="19">
        <v>14.28</v>
      </c>
      <c r="N6" s="19">
        <v>3.4</v>
      </c>
      <c r="O6" s="19">
        <v>0.7</v>
      </c>
      <c r="P6" s="19">
        <v>25.388999999999999</v>
      </c>
      <c r="Q6" s="19">
        <v>24.5</v>
      </c>
      <c r="R6" s="19">
        <v>6.9</v>
      </c>
      <c r="S6" s="19">
        <v>6.8</v>
      </c>
      <c r="T6" s="35">
        <f t="shared" si="0"/>
        <v>174.79642678006169</v>
      </c>
      <c r="U6" s="22">
        <v>54</v>
      </c>
      <c r="V6" s="96"/>
      <c r="W6" s="6"/>
      <c r="X6" s="6"/>
    </row>
    <row r="7" spans="4:25">
      <c r="D7" s="7" t="s">
        <v>41</v>
      </c>
      <c r="E7" s="14" t="s">
        <v>27</v>
      </c>
      <c r="F7" s="9" t="s">
        <v>15</v>
      </c>
      <c r="G7" s="19">
        <v>10.1</v>
      </c>
      <c r="H7" s="19">
        <v>0.189</v>
      </c>
      <c r="I7" s="19">
        <v>0.29199999999999998</v>
      </c>
      <c r="J7" s="19">
        <v>7.5000000000000011E-2</v>
      </c>
      <c r="K7" s="19">
        <v>7.6000000000000012E-2</v>
      </c>
      <c r="L7" s="19">
        <v>17.794</v>
      </c>
      <c r="M7" s="19">
        <v>6.7999999999999989</v>
      </c>
      <c r="N7" s="19">
        <v>1.5</v>
      </c>
      <c r="O7" s="19">
        <v>82.5</v>
      </c>
      <c r="P7" s="19">
        <v>20.838999999999999</v>
      </c>
      <c r="Q7" s="19">
        <v>45.8</v>
      </c>
      <c r="R7" s="19">
        <v>2.5</v>
      </c>
      <c r="S7" s="19">
        <v>1.8</v>
      </c>
      <c r="T7" s="35">
        <f t="shared" si="0"/>
        <v>234.22896513336272</v>
      </c>
      <c r="U7" s="22">
        <v>81</v>
      </c>
      <c r="V7" s="96"/>
      <c r="W7" s="6"/>
      <c r="X7" s="6"/>
    </row>
    <row r="8" spans="4:25" ht="20.25" customHeight="1">
      <c r="D8" s="7" t="s">
        <v>42</v>
      </c>
      <c r="E8" s="14" t="s">
        <v>27</v>
      </c>
      <c r="F8" s="9" t="s">
        <v>16</v>
      </c>
      <c r="G8" s="19">
        <v>37</v>
      </c>
      <c r="H8" s="19">
        <v>14.805</v>
      </c>
      <c r="I8" s="19">
        <v>8.8330000000000002</v>
      </c>
      <c r="J8" s="19">
        <v>7.125</v>
      </c>
      <c r="K8" s="19">
        <v>15.58</v>
      </c>
      <c r="L8" s="19">
        <v>0</v>
      </c>
      <c r="M8" s="19">
        <v>0</v>
      </c>
      <c r="N8" s="19">
        <v>5</v>
      </c>
      <c r="O8" s="19">
        <v>0.7</v>
      </c>
      <c r="P8" s="19">
        <v>9.1000000000000011E-2</v>
      </c>
      <c r="Q8" s="19">
        <v>18</v>
      </c>
      <c r="R8" s="19">
        <v>83.6</v>
      </c>
      <c r="S8" s="19">
        <v>53.8</v>
      </c>
      <c r="T8" s="35">
        <f t="shared" si="0"/>
        <v>443.34850000000006</v>
      </c>
      <c r="U8" s="22">
        <v>355</v>
      </c>
      <c r="V8" s="96"/>
      <c r="W8" s="6"/>
      <c r="X8" s="6"/>
    </row>
    <row r="9" spans="4:25">
      <c r="D9" s="7" t="s">
        <v>43</v>
      </c>
      <c r="E9" s="14" t="s">
        <v>26</v>
      </c>
      <c r="F9" s="9" t="s">
        <v>17</v>
      </c>
      <c r="G9" s="13">
        <v>88</v>
      </c>
      <c r="H9" s="13">
        <v>3.7800000000000002</v>
      </c>
      <c r="I9" s="13">
        <v>2.92</v>
      </c>
      <c r="J9" s="13">
        <v>30.75</v>
      </c>
      <c r="K9" s="13">
        <v>3.04</v>
      </c>
      <c r="L9" s="13">
        <v>4.1000000000000005</v>
      </c>
      <c r="M9" s="13">
        <v>10.199999999999999</v>
      </c>
      <c r="N9" s="13">
        <v>120</v>
      </c>
      <c r="O9" s="13">
        <v>16</v>
      </c>
      <c r="P9" s="13">
        <v>734.37</v>
      </c>
      <c r="Q9" s="13">
        <v>43</v>
      </c>
      <c r="R9" s="13">
        <v>8</v>
      </c>
      <c r="S9" s="13">
        <v>66</v>
      </c>
      <c r="T9" s="35">
        <f t="shared" si="0"/>
        <v>1865.1074477000441</v>
      </c>
      <c r="U9" s="22">
        <v>1100</v>
      </c>
      <c r="V9" s="96"/>
      <c r="W9" s="6"/>
      <c r="X9" s="6"/>
    </row>
    <row r="10" spans="4:25">
      <c r="D10" s="7" t="s">
        <v>44</v>
      </c>
      <c r="E10" s="14" t="s">
        <v>26</v>
      </c>
      <c r="F10" s="9" t="s">
        <v>18</v>
      </c>
      <c r="G10" s="13">
        <v>216</v>
      </c>
      <c r="H10" s="13">
        <v>12.6</v>
      </c>
      <c r="I10" s="13">
        <v>6.57</v>
      </c>
      <c r="J10" s="13">
        <v>12.75</v>
      </c>
      <c r="K10" s="13">
        <v>46.36</v>
      </c>
      <c r="L10" s="13">
        <v>130.38000000000002</v>
      </c>
      <c r="M10" s="13">
        <v>141.44</v>
      </c>
      <c r="N10" s="13">
        <v>86</v>
      </c>
      <c r="O10" s="13">
        <v>12</v>
      </c>
      <c r="P10" s="13">
        <v>469.56</v>
      </c>
      <c r="Q10" s="13">
        <v>1170</v>
      </c>
      <c r="R10" s="13">
        <v>40</v>
      </c>
      <c r="S10" s="13">
        <v>245</v>
      </c>
      <c r="T10" s="35">
        <f t="shared" si="0"/>
        <v>3676.8492747739447</v>
      </c>
      <c r="U10" s="22">
        <v>800</v>
      </c>
      <c r="V10" s="96"/>
      <c r="W10" s="6"/>
      <c r="X10" s="6"/>
    </row>
    <row r="11" spans="4:25">
      <c r="D11" s="7" t="s">
        <v>45</v>
      </c>
      <c r="E11" s="14" t="s">
        <v>26</v>
      </c>
      <c r="F11" s="9" t="s">
        <v>19</v>
      </c>
      <c r="G11" s="13">
        <v>9</v>
      </c>
      <c r="H11" s="13">
        <v>20.79</v>
      </c>
      <c r="I11" s="13">
        <v>2.19</v>
      </c>
      <c r="J11" s="13">
        <v>12.75</v>
      </c>
      <c r="K11" s="13">
        <v>17.48</v>
      </c>
      <c r="L11" s="13">
        <v>15.580000000000002</v>
      </c>
      <c r="M11" s="13">
        <v>16.32</v>
      </c>
      <c r="N11" s="13">
        <v>12</v>
      </c>
      <c r="O11" s="13">
        <v>1</v>
      </c>
      <c r="P11" s="13">
        <v>28.21</v>
      </c>
      <c r="Q11" s="13">
        <v>540</v>
      </c>
      <c r="R11" s="13">
        <v>6</v>
      </c>
      <c r="S11" s="13">
        <v>71</v>
      </c>
      <c r="T11" s="35">
        <f t="shared" si="0"/>
        <v>972.10491632007052</v>
      </c>
      <c r="U11" s="22">
        <v>320</v>
      </c>
      <c r="V11" s="96"/>
      <c r="W11" s="6"/>
      <c r="X11" s="6"/>
    </row>
    <row r="12" spans="4:25">
      <c r="D12" s="7" t="s">
        <v>46</v>
      </c>
      <c r="E12" s="14" t="s">
        <v>26</v>
      </c>
      <c r="F12" s="9" t="s">
        <v>20</v>
      </c>
      <c r="G12" s="19">
        <v>0.2</v>
      </c>
      <c r="H12" s="19">
        <v>0.252</v>
      </c>
      <c r="I12" s="19">
        <v>0.219</v>
      </c>
      <c r="J12" s="19">
        <v>1.2749999999999999</v>
      </c>
      <c r="K12" s="19">
        <v>0.45599999999999996</v>
      </c>
      <c r="L12" s="19">
        <v>0.90200000000000014</v>
      </c>
      <c r="M12" s="19">
        <v>0.67999999999999994</v>
      </c>
      <c r="N12" s="19">
        <v>0.1</v>
      </c>
      <c r="O12" s="19">
        <v>0.1</v>
      </c>
      <c r="P12" s="19">
        <v>0.63700000000000001</v>
      </c>
      <c r="Q12" s="19">
        <v>15</v>
      </c>
      <c r="R12" s="19">
        <v>0.8</v>
      </c>
      <c r="S12" s="19">
        <v>2.5</v>
      </c>
      <c r="T12" s="35">
        <f t="shared" si="0"/>
        <v>30.31449651333627</v>
      </c>
      <c r="U12" s="22">
        <v>15</v>
      </c>
      <c r="V12" s="96"/>
      <c r="W12" s="6"/>
      <c r="X12" s="6"/>
    </row>
    <row r="13" spans="4:25">
      <c r="D13" s="7" t="s">
        <v>47</v>
      </c>
      <c r="E13" s="15" t="s">
        <v>28</v>
      </c>
      <c r="F13" s="9" t="s">
        <v>21</v>
      </c>
      <c r="G13" s="13">
        <v>83</v>
      </c>
      <c r="H13" s="13">
        <v>5.04</v>
      </c>
      <c r="I13" s="13">
        <v>2.92</v>
      </c>
      <c r="J13" s="13">
        <v>1.5</v>
      </c>
      <c r="K13" s="13">
        <v>0.76</v>
      </c>
      <c r="L13" s="13">
        <v>0</v>
      </c>
      <c r="M13" s="13">
        <v>0</v>
      </c>
      <c r="N13" s="13">
        <v>25</v>
      </c>
      <c r="O13" s="13">
        <v>814</v>
      </c>
      <c r="P13" s="13">
        <v>251.16</v>
      </c>
      <c r="Q13" s="13">
        <v>38</v>
      </c>
      <c r="R13" s="13">
        <v>0</v>
      </c>
      <c r="S13" s="13">
        <v>0</v>
      </c>
      <c r="T13" s="35">
        <f t="shared" si="0"/>
        <v>1461.21</v>
      </c>
      <c r="U13" s="22">
        <v>600</v>
      </c>
      <c r="V13" s="96"/>
      <c r="W13" s="6"/>
      <c r="X13" s="6"/>
    </row>
    <row r="14" spans="4:25">
      <c r="D14" s="7" t="s">
        <v>48</v>
      </c>
      <c r="E14" s="15" t="s">
        <v>28</v>
      </c>
      <c r="F14" s="9" t="s">
        <v>22</v>
      </c>
      <c r="G14" s="21">
        <v>62</v>
      </c>
      <c r="H14" s="21">
        <v>0</v>
      </c>
      <c r="I14" s="21">
        <v>0</v>
      </c>
      <c r="J14" s="21">
        <v>0</v>
      </c>
      <c r="K14" s="21">
        <v>0</v>
      </c>
      <c r="L14" s="21">
        <v>0.57399999999999995</v>
      </c>
      <c r="M14" s="21">
        <v>0.40799999999999997</v>
      </c>
      <c r="N14" s="21">
        <v>0.02</v>
      </c>
      <c r="O14" s="21">
        <v>0.76</v>
      </c>
      <c r="P14" s="21">
        <v>0.21840000000000001</v>
      </c>
      <c r="Q14" s="21">
        <v>0</v>
      </c>
      <c r="R14" s="21">
        <v>0</v>
      </c>
      <c r="S14" s="21">
        <v>0</v>
      </c>
      <c r="T14" s="35">
        <f t="shared" si="0"/>
        <v>157.52389790800174</v>
      </c>
      <c r="U14" s="22">
        <v>10</v>
      </c>
      <c r="V14" s="96"/>
      <c r="W14" s="6"/>
      <c r="X14" s="6"/>
    </row>
    <row r="15" spans="4:25">
      <c r="D15" s="7" t="s">
        <v>90</v>
      </c>
      <c r="E15" s="14" t="s">
        <v>26</v>
      </c>
      <c r="F15" s="9" t="s">
        <v>23</v>
      </c>
      <c r="G15" s="17">
        <v>3.1E-2</v>
      </c>
      <c r="H15" s="17">
        <v>2.52E-2</v>
      </c>
      <c r="I15" s="17">
        <v>2.4820000000000002E-2</v>
      </c>
      <c r="J15" s="17">
        <v>1.4999999999999999E-2</v>
      </c>
      <c r="K15" s="17">
        <v>7.2959999999999997E-2</v>
      </c>
      <c r="L15" s="17">
        <v>0.49118000000000001</v>
      </c>
      <c r="M15" s="17">
        <v>0.6725199999999999</v>
      </c>
      <c r="N15" s="17">
        <v>3.6999999999999998E-2</v>
      </c>
      <c r="O15" s="17">
        <v>7.0000000000000001E-3</v>
      </c>
      <c r="P15" s="17">
        <v>2.366E-2</v>
      </c>
      <c r="Q15" s="17">
        <v>0.21</v>
      </c>
      <c r="R15" s="17">
        <v>7.0000000000000001E-3</v>
      </c>
      <c r="S15" s="17">
        <v>0.192</v>
      </c>
      <c r="T15" s="35">
        <f t="shared" si="0"/>
        <v>2.4843640516895724</v>
      </c>
      <c r="U15" s="22">
        <v>1.4</v>
      </c>
      <c r="V15" s="96"/>
      <c r="W15" s="6"/>
      <c r="X15" s="6"/>
    </row>
    <row r="16" spans="4:25">
      <c r="D16" s="7" t="s">
        <v>49</v>
      </c>
      <c r="E16" s="14" t="s">
        <v>26</v>
      </c>
      <c r="F16" s="9" t="s">
        <v>24</v>
      </c>
      <c r="G16" s="17">
        <v>0.35799999999999998</v>
      </c>
      <c r="H16" s="17">
        <v>6.3E-2</v>
      </c>
      <c r="I16" s="17">
        <v>1.898E-2</v>
      </c>
      <c r="J16" s="17">
        <v>3.7500000000000006E-2</v>
      </c>
      <c r="K16" s="17">
        <v>3.116E-2</v>
      </c>
      <c r="L16" s="17">
        <v>0.22632000000000005</v>
      </c>
      <c r="M16" s="17">
        <v>0.12647999999999998</v>
      </c>
      <c r="N16" s="17">
        <v>0.17</v>
      </c>
      <c r="O16" s="17">
        <v>3.5000000000000003E-2</v>
      </c>
      <c r="P16" s="17">
        <v>0.35672000000000004</v>
      </c>
      <c r="Q16" s="17">
        <v>0.32</v>
      </c>
      <c r="R16" s="17">
        <v>4.8000000000000001E-2</v>
      </c>
      <c r="S16" s="17">
        <v>0.17199999999999999</v>
      </c>
      <c r="T16" s="35">
        <f t="shared" si="0"/>
        <v>3.7943743514805468</v>
      </c>
      <c r="U16" s="22">
        <v>1.9</v>
      </c>
      <c r="V16" s="96"/>
      <c r="W16" s="6"/>
      <c r="X16" s="6"/>
    </row>
    <row r="17" spans="2:26">
      <c r="D17" s="7" t="s">
        <v>50</v>
      </c>
      <c r="E17" s="14" t="s">
        <v>26</v>
      </c>
      <c r="F17" s="9" t="s">
        <v>25</v>
      </c>
      <c r="G17" s="19">
        <v>0</v>
      </c>
      <c r="H17" s="19">
        <v>5.67</v>
      </c>
      <c r="I17" s="19">
        <v>6.7159999999999993</v>
      </c>
      <c r="J17" s="19">
        <v>7.5</v>
      </c>
      <c r="K17" s="19">
        <v>8.36</v>
      </c>
      <c r="L17" s="19">
        <v>0</v>
      </c>
      <c r="M17" s="19">
        <v>0</v>
      </c>
      <c r="N17" s="19">
        <v>1</v>
      </c>
      <c r="O17" s="19">
        <v>0</v>
      </c>
      <c r="P17" s="19">
        <v>0</v>
      </c>
      <c r="Q17" s="19">
        <v>0</v>
      </c>
      <c r="R17" s="19">
        <v>0</v>
      </c>
      <c r="S17" s="19">
        <v>0.1</v>
      </c>
      <c r="T17" s="35">
        <f t="shared" si="0"/>
        <v>75.815000000000012</v>
      </c>
      <c r="U17" s="22">
        <v>60</v>
      </c>
      <c r="V17" s="96"/>
      <c r="W17" s="6"/>
      <c r="X17" s="6"/>
    </row>
    <row r="18" spans="2:26"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2:26">
      <c r="B19" s="1" t="s">
        <v>3</v>
      </c>
      <c r="C19" s="1" t="s">
        <v>4</v>
      </c>
      <c r="D19" s="4" t="s">
        <v>61</v>
      </c>
      <c r="E19" s="32">
        <f>B20*(W4-T4)</f>
        <v>3.1393247947432554</v>
      </c>
      <c r="I19" s="2"/>
      <c r="N19" s="2"/>
      <c r="O19" s="2"/>
      <c r="P19" s="2"/>
      <c r="Q19" s="2"/>
      <c r="R19" s="2"/>
    </row>
    <row r="20" spans="2:26">
      <c r="B20" s="38">
        <f>Work_space!B30</f>
        <v>0.44444444444444448</v>
      </c>
      <c r="C20" s="39">
        <f>1-B20</f>
        <v>0.55555555555555558</v>
      </c>
      <c r="D20" s="4" t="s">
        <v>12</v>
      </c>
      <c r="E20" s="32">
        <f>C20*(W5-T5)</f>
        <v>1.681781148219383</v>
      </c>
      <c r="I20" s="2"/>
      <c r="N20" s="2"/>
      <c r="O20" s="2"/>
      <c r="P20" s="2"/>
      <c r="Q20" s="2"/>
      <c r="R20" s="2"/>
    </row>
    <row r="21" spans="2:26">
      <c r="B21" s="2"/>
      <c r="D21" s="3" t="s">
        <v>2</v>
      </c>
      <c r="E21" s="33">
        <f>MAX(E19:E20)</f>
        <v>3.1393247947432554</v>
      </c>
      <c r="I21" s="2"/>
      <c r="N21" s="2"/>
      <c r="O21" s="2"/>
      <c r="P21" s="2"/>
      <c r="Q21" s="2"/>
      <c r="R21" s="2"/>
    </row>
    <row r="22" spans="2:26">
      <c r="D22" s="8"/>
      <c r="E22" s="8"/>
      <c r="F22" s="31"/>
      <c r="G22" s="3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26" ht="31.5" customHeight="1">
      <c r="B23"/>
      <c r="C23"/>
      <c r="D23" s="7" t="s">
        <v>63</v>
      </c>
      <c r="E23" s="40">
        <v>2.1190442384750594</v>
      </c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2:26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2:26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2:26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2:26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2:26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2:26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2:26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2:26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2:26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2:18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2:18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2:18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2:18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2:18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2:18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2:18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2:18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2:18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2:18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2:18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2:18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2:18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2:18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2:18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2:18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2:18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2:18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2:18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2:18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2:18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2:18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2:18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2:18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2:18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2:18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2:18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2:18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2:18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2:18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2:18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2:18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2:18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2:18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2:18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2:18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2:18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2:18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2:18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2:18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2:18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2:18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2:18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2:18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2:18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2:18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2:18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2:18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2:18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2:18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2:18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2:18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2:18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2:18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2:18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2:18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2:18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2:18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2:18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2:18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2:18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2:18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2:18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2:18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2:18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2:18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2:18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2:18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2:18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2:18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2:18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2:18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2:18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2:18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2:18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2:18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2:18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2:18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2:18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2:18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2:18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2:18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2:18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2:18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2:18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2:18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2:18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2:18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2:18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2:18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2:18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2:18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2:18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2:18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2:18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2:18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2:18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2:18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2:18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2:18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2:18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2:18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2:18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2:18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2:18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2:18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2:18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2:18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2:18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2:18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2:18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2:18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2:18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2:18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2:18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2:18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2:18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2:18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2:18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2:18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2:18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2:18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2:18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2:18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2:18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2:18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2:18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2:18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2:18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2:18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2:18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2:18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2:18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2:18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2:18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2:18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2:18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2:18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2:18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2:18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2:18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2:18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2:18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2:18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2:18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2:18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2:18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2:18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2:18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2:18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2:18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D42"/>
  <sheetViews>
    <sheetView tabSelected="1" topLeftCell="A7" workbookViewId="0">
      <selection activeCell="D12" sqref="D12"/>
    </sheetView>
  </sheetViews>
  <sheetFormatPr defaultRowHeight="14.25"/>
  <cols>
    <col min="1" max="1" width="25.875" customWidth="1"/>
  </cols>
  <sheetData>
    <row r="5" spans="1:3">
      <c r="A5" t="s">
        <v>70</v>
      </c>
      <c r="B5">
        <f>Diet_Selection!W4</f>
        <v>-7.75</v>
      </c>
    </row>
    <row r="6" spans="1:3">
      <c r="A6" t="s">
        <v>71</v>
      </c>
      <c r="B6">
        <f>Diet_Selection!W5</f>
        <v>43.63</v>
      </c>
    </row>
    <row r="8" spans="1:3" ht="15">
      <c r="A8" s="90" t="s">
        <v>74</v>
      </c>
      <c r="B8">
        <v>1</v>
      </c>
    </row>
    <row r="10" spans="1:3" ht="15">
      <c r="A10" s="104" t="s">
        <v>75</v>
      </c>
      <c r="B10" s="104"/>
      <c r="C10" s="104"/>
    </row>
    <row r="11" spans="1:3">
      <c r="A11" t="s">
        <v>76</v>
      </c>
      <c r="B11" s="91">
        <f>DM_Interface!$F$5</f>
        <v>10</v>
      </c>
    </row>
    <row r="12" spans="1:3">
      <c r="A12" t="s">
        <v>77</v>
      </c>
      <c r="B12" s="91">
        <f>DM_Interface!M5</f>
        <v>8</v>
      </c>
    </row>
    <row r="13" spans="1:3">
      <c r="A13" t="s">
        <v>78</v>
      </c>
      <c r="B13">
        <f>1/B11</f>
        <v>0.1</v>
      </c>
    </row>
    <row r="14" spans="1:3">
      <c r="A14" t="s">
        <v>79</v>
      </c>
      <c r="B14">
        <f>1/B12</f>
        <v>0.125</v>
      </c>
    </row>
    <row r="15" spans="1:3">
      <c r="A15" t="s">
        <v>80</v>
      </c>
      <c r="B15">
        <f>SUM(B13:B14)</f>
        <v>0.22500000000000001</v>
      </c>
    </row>
    <row r="16" spans="1:3">
      <c r="A16" t="s">
        <v>78</v>
      </c>
      <c r="B16">
        <f>B13/B15</f>
        <v>0.44444444444444448</v>
      </c>
    </row>
    <row r="17" spans="1:3">
      <c r="A17" t="s">
        <v>79</v>
      </c>
      <c r="B17">
        <f>B14/B15</f>
        <v>0.55555555555555558</v>
      </c>
      <c r="C17">
        <f>SUM(B16:B17)</f>
        <v>1</v>
      </c>
    </row>
    <row r="19" spans="1:3" ht="15">
      <c r="A19" s="104" t="s">
        <v>81</v>
      </c>
      <c r="B19" s="104"/>
    </row>
    <row r="20" spans="1:3">
      <c r="A20" t="s">
        <v>82</v>
      </c>
      <c r="B20" s="91">
        <f>DM_Interface!$F$17</f>
        <v>-10</v>
      </c>
    </row>
    <row r="21" spans="1:3">
      <c r="A21" t="s">
        <v>83</v>
      </c>
      <c r="B21" s="91">
        <f>DM_Interface!$M$17</f>
        <v>12</v>
      </c>
    </row>
    <row r="22" spans="1:3">
      <c r="A22" t="s">
        <v>76</v>
      </c>
      <c r="B22">
        <f>B5-B20</f>
        <v>2.25</v>
      </c>
    </row>
    <row r="23" spans="1:3">
      <c r="A23" t="s">
        <v>77</v>
      </c>
      <c r="B23">
        <f>B6-B21</f>
        <v>31.630000000000003</v>
      </c>
    </row>
    <row r="24" spans="1:3">
      <c r="A24" t="s">
        <v>78</v>
      </c>
      <c r="B24">
        <f>1/B22</f>
        <v>0.44444444444444442</v>
      </c>
    </row>
    <row r="25" spans="1:3">
      <c r="A25" t="s">
        <v>79</v>
      </c>
      <c r="B25">
        <f>1/B23</f>
        <v>3.1615554852987671E-2</v>
      </c>
    </row>
    <row r="26" spans="1:3">
      <c r="A26" t="s">
        <v>80</v>
      </c>
      <c r="B26">
        <f>SUM(B24:B25)</f>
        <v>0.47605999929743209</v>
      </c>
    </row>
    <row r="27" spans="1:3">
      <c r="A27" t="s">
        <v>78</v>
      </c>
      <c r="B27">
        <f>B24/B26</f>
        <v>0.93358913813459266</v>
      </c>
    </row>
    <row r="28" spans="1:3">
      <c r="A28" t="s">
        <v>79</v>
      </c>
      <c r="B28">
        <f>B25/B26</f>
        <v>6.6410861865407331E-2</v>
      </c>
      <c r="C28">
        <f>SUM(B27:B28)</f>
        <v>1</v>
      </c>
    </row>
    <row r="30" spans="1:3">
      <c r="A30" s="92" t="s">
        <v>78</v>
      </c>
      <c r="B30" s="92">
        <f>IF(B8=1,B16,IF(B8=2,DM_Interface!F11, IF(B8=3,B27)))</f>
        <v>0.44444444444444448</v>
      </c>
    </row>
    <row r="31" spans="1:3">
      <c r="A31" s="92" t="s">
        <v>79</v>
      </c>
      <c r="B31" s="92">
        <f>1-B30</f>
        <v>0.55555555555555558</v>
      </c>
    </row>
    <row r="32" spans="1:3">
      <c r="A32" t="s">
        <v>76</v>
      </c>
      <c r="B32">
        <f>1/B30</f>
        <v>2.25</v>
      </c>
    </row>
    <row r="33" spans="1:30">
      <c r="A33" t="s">
        <v>77</v>
      </c>
      <c r="B33">
        <f>1/B31</f>
        <v>1.7999999999999998</v>
      </c>
    </row>
    <row r="34" spans="1:30">
      <c r="A34" t="s">
        <v>80</v>
      </c>
      <c r="B34">
        <f>SUM(B32:B33)</f>
        <v>4.05</v>
      </c>
    </row>
    <row r="35" spans="1:30">
      <c r="A35" t="s">
        <v>76</v>
      </c>
      <c r="B35">
        <f>B32/B34</f>
        <v>0.55555555555555558</v>
      </c>
    </row>
    <row r="36" spans="1:30">
      <c r="A36" t="s">
        <v>77</v>
      </c>
      <c r="B36">
        <f>B33/B34</f>
        <v>0.44444444444444442</v>
      </c>
      <c r="C36">
        <f>SUM(B35:B36)</f>
        <v>1</v>
      </c>
    </row>
    <row r="38" spans="1:30">
      <c r="B38">
        <v>0</v>
      </c>
      <c r="C38">
        <v>5</v>
      </c>
      <c r="D38">
        <v>9</v>
      </c>
      <c r="E38">
        <v>13</v>
      </c>
      <c r="F38">
        <v>17</v>
      </c>
      <c r="G38">
        <v>21</v>
      </c>
      <c r="H38">
        <v>25</v>
      </c>
      <c r="I38">
        <v>29</v>
      </c>
      <c r="J38">
        <v>33</v>
      </c>
      <c r="K38">
        <v>37</v>
      </c>
      <c r="L38">
        <v>41</v>
      </c>
      <c r="M38">
        <v>45</v>
      </c>
      <c r="N38">
        <v>49</v>
      </c>
      <c r="O38">
        <v>53</v>
      </c>
      <c r="P38">
        <v>57</v>
      </c>
      <c r="Q38">
        <v>61</v>
      </c>
      <c r="R38">
        <v>65</v>
      </c>
      <c r="S38">
        <v>69</v>
      </c>
      <c r="T38">
        <v>73</v>
      </c>
      <c r="U38">
        <v>77</v>
      </c>
      <c r="V38">
        <v>81</v>
      </c>
      <c r="W38">
        <v>85</v>
      </c>
      <c r="X38">
        <v>89</v>
      </c>
      <c r="Y38">
        <v>93</v>
      </c>
      <c r="Z38">
        <v>97</v>
      </c>
      <c r="AA38">
        <v>101</v>
      </c>
      <c r="AB38">
        <v>105</v>
      </c>
      <c r="AC38">
        <v>109</v>
      </c>
      <c r="AD38">
        <v>113</v>
      </c>
    </row>
    <row r="39" spans="1:30">
      <c r="A39" t="s">
        <v>84</v>
      </c>
      <c r="B39">
        <f>Diet_Selection!$W$4-B38*$B$35</f>
        <v>-7.75</v>
      </c>
      <c r="C39">
        <f>Diet_Selection!$W$4-C38*$B$35</f>
        <v>-10.527777777777779</v>
      </c>
      <c r="D39">
        <f>Diet_Selection!$W$4-D38*$B$35</f>
        <v>-12.75</v>
      </c>
      <c r="E39">
        <f>Diet_Selection!$W$4-E38*$B$35</f>
        <v>-14.972222222222221</v>
      </c>
      <c r="F39">
        <f>Diet_Selection!$W$4-F38*$B$35</f>
        <v>-17.194444444444443</v>
      </c>
      <c r="G39">
        <f>Diet_Selection!$W$4-G38*$B$35</f>
        <v>-19.416666666666668</v>
      </c>
      <c r="H39">
        <f>Diet_Selection!$W$4-H38*$B$35</f>
        <v>-21.638888888888889</v>
      </c>
      <c r="I39">
        <f>Diet_Selection!$W$4-I38*$B$35</f>
        <v>-23.861111111111111</v>
      </c>
      <c r="J39">
        <f>Diet_Selection!$W$4-J38*$B$35</f>
        <v>-26.083333333333336</v>
      </c>
      <c r="K39">
        <f>Diet_Selection!$W$4-K38*$B$35</f>
        <v>-28.305555555555557</v>
      </c>
      <c r="L39">
        <f>Diet_Selection!$W$4-L38*$B$35</f>
        <v>-30.527777777777779</v>
      </c>
      <c r="M39">
        <f>Diet_Selection!$W$4-M38*$B$35</f>
        <v>-32.75</v>
      </c>
      <c r="N39">
        <f>Diet_Selection!$W$4-N38*$B$35</f>
        <v>-34.972222222222229</v>
      </c>
      <c r="O39">
        <f>Diet_Selection!$W$4-O38*$B$35</f>
        <v>-37.194444444444443</v>
      </c>
      <c r="P39">
        <f>Diet_Selection!$W$4-P38*$B$35</f>
        <v>-39.416666666666671</v>
      </c>
      <c r="Q39">
        <f>Diet_Selection!$W$4-Q38*$B$35</f>
        <v>-41.638888888888893</v>
      </c>
      <c r="R39">
        <f>Diet_Selection!$W$4-R38*$B$35</f>
        <v>-43.861111111111114</v>
      </c>
      <c r="S39">
        <f>Diet_Selection!$W$4-S38*$B$35</f>
        <v>-46.083333333333336</v>
      </c>
      <c r="T39">
        <f>Diet_Selection!$W$4-T38*$B$35</f>
        <v>-48.305555555555557</v>
      </c>
      <c r="U39">
        <f>Diet_Selection!$W$4-U38*$B$35</f>
        <v>-50.527777777777779</v>
      </c>
      <c r="V39">
        <f>Diet_Selection!$W$4-V38*$B$35</f>
        <v>-52.75</v>
      </c>
      <c r="W39">
        <f>Diet_Selection!$W$4-W38*$B$35</f>
        <v>-54.972222222222221</v>
      </c>
      <c r="X39">
        <f>Diet_Selection!$W$4-X38*$B$35</f>
        <v>-57.19444444444445</v>
      </c>
      <c r="Y39">
        <f>Diet_Selection!$W$4-Y38*$B$35</f>
        <v>-59.416666666666671</v>
      </c>
      <c r="Z39">
        <f>Diet_Selection!$W$4-Z38*$B$35</f>
        <v>-61.638888888888893</v>
      </c>
      <c r="AA39">
        <f>Diet_Selection!$W$4-AA38*$B$35</f>
        <v>-63.861111111111114</v>
      </c>
      <c r="AB39">
        <f>Diet_Selection!$W$4-AB38*$B$35</f>
        <v>-66.083333333333343</v>
      </c>
      <c r="AC39">
        <f>Diet_Selection!$W$4-AC38*$B$35</f>
        <v>-68.305555555555557</v>
      </c>
      <c r="AD39">
        <f>Diet_Selection!$W$4-AD38*$B$35</f>
        <v>-70.527777777777771</v>
      </c>
    </row>
    <row r="40" spans="1:30">
      <c r="B40">
        <f>Diet_Selection!$W$5-B38*$B$36</f>
        <v>43.63</v>
      </c>
      <c r="C40">
        <f>Diet_Selection!$W$5-C38*$B$36</f>
        <v>41.407777777777781</v>
      </c>
      <c r="D40">
        <f>Diet_Selection!$W$5-D38*$B$36</f>
        <v>39.630000000000003</v>
      </c>
      <c r="E40">
        <f>Diet_Selection!$W$5-E38*$B$36</f>
        <v>37.852222222222224</v>
      </c>
      <c r="F40">
        <f>Diet_Selection!$W$5-F38*$B$36</f>
        <v>36.074444444444445</v>
      </c>
      <c r="G40">
        <f>Diet_Selection!$W$5-G38*$B$36</f>
        <v>34.296666666666667</v>
      </c>
      <c r="H40">
        <f>Diet_Selection!$W$5-H38*$B$36</f>
        <v>32.518888888888895</v>
      </c>
      <c r="I40">
        <f>Diet_Selection!$W$5-I38*$B$36</f>
        <v>30.741111111111117</v>
      </c>
      <c r="J40">
        <f>Diet_Selection!$W$5-J38*$B$36</f>
        <v>28.963333333333338</v>
      </c>
      <c r="K40">
        <f>Diet_Selection!$W$5-K38*$B$36</f>
        <v>27.18555555555556</v>
      </c>
      <c r="L40">
        <f>Diet_Selection!$W$5-L38*$B$36</f>
        <v>25.407777777777781</v>
      </c>
      <c r="M40">
        <f>Diet_Selection!$W$5-M38*$B$36</f>
        <v>23.630000000000003</v>
      </c>
      <c r="N40">
        <f>Diet_Selection!$W$5-N38*$B$36</f>
        <v>21.852222222222228</v>
      </c>
      <c r="O40">
        <f>Diet_Selection!$W$5-O38*$B$36</f>
        <v>20.074444444444449</v>
      </c>
      <c r="P40">
        <f>Diet_Selection!$W$5-P38*$B$36</f>
        <v>18.29666666666667</v>
      </c>
      <c r="Q40">
        <f>Diet_Selection!$W$5-Q38*$B$36</f>
        <v>16.518888888888892</v>
      </c>
      <c r="R40">
        <f>Diet_Selection!$W$5-R38*$B$36</f>
        <v>14.741111111111117</v>
      </c>
      <c r="S40">
        <f>Diet_Selection!$W$5-S38*$B$36</f>
        <v>12.963333333333338</v>
      </c>
      <c r="T40">
        <f>Diet_Selection!$W$5-T38*$B$36</f>
        <v>11.18555555555556</v>
      </c>
      <c r="U40">
        <f>Diet_Selection!$W$5-U38*$B$36</f>
        <v>9.4077777777777811</v>
      </c>
      <c r="V40">
        <f>Diet_Selection!$W$5-V38*$B$36</f>
        <v>7.6300000000000026</v>
      </c>
      <c r="W40">
        <f>Diet_Selection!$W$5-W38*$B$36</f>
        <v>5.852222222222224</v>
      </c>
      <c r="X40">
        <f>Diet_Selection!$W$5-X38*$B$36</f>
        <v>4.0744444444444525</v>
      </c>
      <c r="Y40">
        <f>Diet_Selection!$W$5-Y38*$B$36</f>
        <v>2.296666666666674</v>
      </c>
      <c r="Z40">
        <f>Diet_Selection!$W$5-Z38*$B$36</f>
        <v>0.51888888888889539</v>
      </c>
      <c r="AA40">
        <f>Diet_Selection!$W$5-AA38*$B$36</f>
        <v>-1.2588888888888832</v>
      </c>
      <c r="AB40">
        <f>Diet_Selection!$W$5-AB38*$B$36</f>
        <v>-3.0366666666666617</v>
      </c>
      <c r="AC40">
        <f>Diet_Selection!$W$5-AC38*$B$36</f>
        <v>-4.8144444444444403</v>
      </c>
      <c r="AD40">
        <f>Diet_Selection!$W$5-AD38*$B$36</f>
        <v>-6.5922222222222189</v>
      </c>
    </row>
    <row r="41" spans="1:30">
      <c r="A41" t="s">
        <v>64</v>
      </c>
      <c r="B41">
        <f>$B$35*B38</f>
        <v>0</v>
      </c>
      <c r="C41">
        <f t="shared" ref="C41:AD41" si="0">$B$35*C38</f>
        <v>2.7777777777777777</v>
      </c>
      <c r="D41">
        <f t="shared" si="0"/>
        <v>5</v>
      </c>
      <c r="E41">
        <f t="shared" si="0"/>
        <v>7.2222222222222223</v>
      </c>
      <c r="F41">
        <f t="shared" si="0"/>
        <v>9.4444444444444446</v>
      </c>
      <c r="G41">
        <f t="shared" si="0"/>
        <v>11.666666666666668</v>
      </c>
      <c r="H41">
        <f t="shared" si="0"/>
        <v>13.888888888888889</v>
      </c>
      <c r="I41">
        <f t="shared" si="0"/>
        <v>16.111111111111111</v>
      </c>
      <c r="J41">
        <f t="shared" si="0"/>
        <v>18.333333333333336</v>
      </c>
      <c r="K41">
        <f t="shared" si="0"/>
        <v>20.555555555555557</v>
      </c>
      <c r="L41">
        <f t="shared" si="0"/>
        <v>22.777777777777779</v>
      </c>
      <c r="M41">
        <f t="shared" si="0"/>
        <v>25</v>
      </c>
      <c r="N41">
        <f t="shared" si="0"/>
        <v>27.222222222222225</v>
      </c>
      <c r="O41">
        <f t="shared" si="0"/>
        <v>29.444444444444446</v>
      </c>
      <c r="P41">
        <f t="shared" si="0"/>
        <v>31.666666666666668</v>
      </c>
      <c r="Q41">
        <f t="shared" si="0"/>
        <v>33.888888888888893</v>
      </c>
      <c r="R41">
        <f t="shared" si="0"/>
        <v>36.111111111111114</v>
      </c>
      <c r="S41">
        <f t="shared" si="0"/>
        <v>38.333333333333336</v>
      </c>
      <c r="T41">
        <f t="shared" si="0"/>
        <v>40.555555555555557</v>
      </c>
      <c r="U41">
        <f t="shared" si="0"/>
        <v>42.777777777777779</v>
      </c>
      <c r="V41">
        <f t="shared" si="0"/>
        <v>45</v>
      </c>
      <c r="W41">
        <f t="shared" si="0"/>
        <v>47.222222222222221</v>
      </c>
      <c r="X41">
        <f t="shared" si="0"/>
        <v>49.44444444444445</v>
      </c>
      <c r="Y41">
        <f t="shared" si="0"/>
        <v>51.666666666666671</v>
      </c>
      <c r="Z41">
        <f t="shared" si="0"/>
        <v>53.888888888888893</v>
      </c>
      <c r="AA41">
        <f t="shared" si="0"/>
        <v>56.111111111111114</v>
      </c>
      <c r="AB41">
        <f t="shared" si="0"/>
        <v>58.333333333333336</v>
      </c>
      <c r="AC41">
        <f t="shared" si="0"/>
        <v>60.555555555555557</v>
      </c>
      <c r="AD41">
        <f t="shared" si="0"/>
        <v>62.777777777777779</v>
      </c>
    </row>
    <row r="42" spans="1:30">
      <c r="B42">
        <f>$B$36*B38</f>
        <v>0</v>
      </c>
      <c r="C42">
        <f t="shared" ref="C42:AD42" si="1">$B$36*C38</f>
        <v>2.2222222222222223</v>
      </c>
      <c r="D42">
        <f t="shared" si="1"/>
        <v>4</v>
      </c>
      <c r="E42">
        <f t="shared" si="1"/>
        <v>5.7777777777777777</v>
      </c>
      <c r="F42">
        <f t="shared" si="1"/>
        <v>7.5555555555555554</v>
      </c>
      <c r="G42">
        <f t="shared" si="1"/>
        <v>9.3333333333333321</v>
      </c>
      <c r="H42">
        <f t="shared" si="1"/>
        <v>11.111111111111111</v>
      </c>
      <c r="I42">
        <f t="shared" si="1"/>
        <v>12.888888888888888</v>
      </c>
      <c r="J42">
        <f t="shared" si="1"/>
        <v>14.666666666666666</v>
      </c>
      <c r="K42">
        <f t="shared" si="1"/>
        <v>16.444444444444443</v>
      </c>
      <c r="L42">
        <f t="shared" si="1"/>
        <v>18.222222222222221</v>
      </c>
      <c r="M42">
        <f t="shared" si="1"/>
        <v>20</v>
      </c>
      <c r="N42">
        <f t="shared" si="1"/>
        <v>21.777777777777775</v>
      </c>
      <c r="O42">
        <f t="shared" si="1"/>
        <v>23.555555555555554</v>
      </c>
      <c r="P42">
        <f t="shared" si="1"/>
        <v>25.333333333333332</v>
      </c>
      <c r="Q42">
        <f t="shared" si="1"/>
        <v>27.111111111111111</v>
      </c>
      <c r="R42">
        <f t="shared" si="1"/>
        <v>28.888888888888886</v>
      </c>
      <c r="S42">
        <f t="shared" si="1"/>
        <v>30.666666666666664</v>
      </c>
      <c r="T42">
        <f t="shared" si="1"/>
        <v>32.444444444444443</v>
      </c>
      <c r="U42">
        <f t="shared" si="1"/>
        <v>34.222222222222221</v>
      </c>
      <c r="V42">
        <f t="shared" si="1"/>
        <v>36</v>
      </c>
      <c r="W42">
        <f t="shared" si="1"/>
        <v>37.777777777777779</v>
      </c>
      <c r="X42">
        <f t="shared" si="1"/>
        <v>39.55555555555555</v>
      </c>
      <c r="Y42">
        <f t="shared" si="1"/>
        <v>41.333333333333329</v>
      </c>
      <c r="Z42">
        <f t="shared" si="1"/>
        <v>43.111111111111107</v>
      </c>
      <c r="AA42">
        <f t="shared" si="1"/>
        <v>44.888888888888886</v>
      </c>
      <c r="AB42">
        <f t="shared" si="1"/>
        <v>46.666666666666664</v>
      </c>
      <c r="AC42">
        <f t="shared" si="1"/>
        <v>48.444444444444443</v>
      </c>
      <c r="AD42">
        <f t="shared" si="1"/>
        <v>50.222222222222221</v>
      </c>
    </row>
  </sheetData>
  <mergeCells count="2">
    <mergeCell ref="A10:C10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DM_Interface</vt:lpstr>
      <vt:lpstr>Diet_Selection</vt:lpstr>
      <vt:lpstr>Work_space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Kaliszewski</dc:creator>
  <cp:lastModifiedBy>Ignacy</cp:lastModifiedBy>
  <cp:lastPrinted>2009-01-22T08:37:11Z</cp:lastPrinted>
  <dcterms:created xsi:type="dcterms:W3CDTF">2008-12-30T09:50:53Z</dcterms:created>
  <dcterms:modified xsi:type="dcterms:W3CDTF">2017-06-12T17:02:03Z</dcterms:modified>
  <cp:contentStatus/>
</cp:coreProperties>
</file>