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gnacy\Documents\Aaa\Where_pub\2018\Shanghai_ranking\Shanghai_ranking\"/>
    </mc:Choice>
  </mc:AlternateContent>
  <bookViews>
    <workbookView xWindow="0" yWindow="0" windowWidth="19440" windowHeight="13125"/>
  </bookViews>
  <sheets>
    <sheet name="Rankings" sheetId="1" r:id="rId1"/>
    <sheet name="Data" sheetId="2" r:id="rId2"/>
    <sheet name="Work" sheetId="3" r:id="rId3"/>
  </sheets>
  <definedNames>
    <definedName name="Perspektywy_2016_agreg_1" localSheetId="0">Rankings!$B$9:$B$29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9" i="3" l="1"/>
  <c r="C9" i="3"/>
  <c r="D9" i="3"/>
  <c r="E9" i="3"/>
  <c r="F9" i="3"/>
  <c r="B9" i="3"/>
  <c r="J16" i="1" l="1"/>
  <c r="J14" i="1"/>
  <c r="J13" i="1"/>
  <c r="J15" i="1"/>
  <c r="J12" i="1"/>
  <c r="J18" i="1"/>
  <c r="J25" i="1"/>
  <c r="J10" i="1"/>
  <c r="J19" i="1"/>
  <c r="J24" i="1"/>
  <c r="J26" i="1"/>
  <c r="J28" i="1"/>
  <c r="J20" i="1"/>
  <c r="J23" i="1"/>
  <c r="J27" i="1"/>
  <c r="J22" i="1"/>
  <c r="J29" i="1"/>
  <c r="J17" i="1"/>
  <c r="J21" i="1"/>
  <c r="J11" i="1"/>
  <c r="G16" i="1"/>
  <c r="G14" i="1"/>
  <c r="G13" i="1"/>
  <c r="G15" i="1"/>
  <c r="G12" i="1"/>
  <c r="G18" i="1"/>
  <c r="G25" i="1"/>
  <c r="G10" i="1"/>
  <c r="G19" i="1"/>
  <c r="G24" i="1"/>
  <c r="G26" i="1"/>
  <c r="G28" i="1"/>
  <c r="G20" i="1"/>
  <c r="G23" i="1"/>
  <c r="G27" i="1"/>
  <c r="G22" i="1"/>
  <c r="G29" i="1"/>
  <c r="G17" i="1"/>
  <c r="G21" i="1"/>
  <c r="G11" i="1" l="1"/>
  <c r="B3" i="3" l="1"/>
  <c r="F8" i="1"/>
  <c r="I8" i="1"/>
  <c r="E4" i="3" l="1"/>
  <c r="C4" i="3"/>
  <c r="B4" i="3"/>
  <c r="D4" i="3"/>
  <c r="G4" i="3"/>
  <c r="F4" i="3"/>
  <c r="E6" i="3"/>
  <c r="G6" i="3"/>
  <c r="B6" i="3"/>
  <c r="D6" i="3"/>
  <c r="F6" i="3"/>
  <c r="C6" i="3"/>
  <c r="H6" i="3" l="1"/>
  <c r="E7" i="3" s="1"/>
  <c r="L5" i="1" s="1"/>
  <c r="C7" i="3" l="1"/>
  <c r="L3" i="1" s="1"/>
  <c r="D7" i="3"/>
  <c r="L4" i="1" s="1"/>
  <c r="B7" i="3"/>
  <c r="L2" i="1" s="1"/>
  <c r="G7" i="3"/>
  <c r="L7" i="1" s="1"/>
  <c r="F7" i="3"/>
  <c r="L6" i="1" s="1"/>
  <c r="L8" i="1" l="1"/>
  <c r="M18" i="1"/>
  <c r="M26" i="1"/>
  <c r="M14" i="1"/>
  <c r="M27" i="1"/>
  <c r="M15" i="1"/>
  <c r="M25" i="1"/>
  <c r="M12" i="1"/>
  <c r="M10" i="1"/>
  <c r="M29" i="1"/>
  <c r="M13" i="1"/>
  <c r="M16" i="1"/>
  <c r="M19" i="1"/>
  <c r="M11" i="1"/>
  <c r="H7" i="3"/>
  <c r="M20" i="1"/>
  <c r="M22" i="1"/>
  <c r="M21" i="1"/>
  <c r="M23" i="1"/>
  <c r="M17" i="1"/>
  <c r="M24" i="1"/>
  <c r="M28" i="1"/>
</calcChain>
</file>

<file path=xl/connections.xml><?xml version="1.0" encoding="utf-8"?>
<connections xmlns="http://schemas.openxmlformats.org/spreadsheetml/2006/main">
  <connection id="1" name="Perspektywy_2016_agreg" type="6" refreshedVersion="5" background="1" saveData="1">
    <textPr codePage="28592" sourceFile="C:\Users\Ignacy\Documents\Aaa\Where_pub\2018\Rankingi\Perspektywy_ranking\Perspektywy_2016_agreg.txt" thousands=" 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<sst xmlns="http://schemas.openxmlformats.org/spreadsheetml/2006/main" count="130" uniqueCount="36">
  <si>
    <t>Uniwesities marked in yiellow are Pareto optimal</t>
  </si>
  <si>
    <t xml:space="preserve">The ordinal number as in Shanghai ranking
</t>
  </si>
  <si>
    <t>Harvard University</t>
  </si>
  <si>
    <t>Stanford University</t>
  </si>
  <si>
    <t>University of Cambridge</t>
  </si>
  <si>
    <t>Massachusetts Institute of Technology  (MIT)</t>
  </si>
  <si>
    <t>University of California, Berkeley</t>
  </si>
  <si>
    <t>Princeton University</t>
  </si>
  <si>
    <t>University of Oxford</t>
  </si>
  <si>
    <t>Columbia University</t>
  </si>
  <si>
    <t>University of Chicago</t>
  </si>
  <si>
    <t>Yale University</t>
  </si>
  <si>
    <t>University of California, Los Angeles</t>
  </si>
  <si>
    <t>University of Washington</t>
  </si>
  <si>
    <t>Cornell University</t>
  </si>
  <si>
    <t>University of California, San Diego</t>
  </si>
  <si>
    <t>University College London</t>
  </si>
  <si>
    <t>University of Pennsylvania</t>
  </si>
  <si>
    <t>Johns Hopkins University</t>
  </si>
  <si>
    <t>Swiss Federal Institute of Technology Zurich</t>
  </si>
  <si>
    <t>Washington University in St. Louis</t>
  </si>
  <si>
    <t>California Institute of Technology</t>
  </si>
  <si>
    <t>Alumni</t>
  </si>
  <si>
    <t>Award</t>
  </si>
  <si>
    <t>HiCi</t>
  </si>
  <si>
    <t>N&amp;S</t>
  </si>
  <si>
    <t>PUB</t>
  </si>
  <si>
    <t>PCP</t>
  </si>
  <si>
    <t>Sum of weights</t>
  </si>
  <si>
    <t>value</t>
  </si>
  <si>
    <t>position in ranking</t>
  </si>
  <si>
    <t>Warsaw ranking with base object weights</t>
  </si>
  <si>
    <t>Base object, ordinal no as in Data sheet</t>
  </si>
  <si>
    <t xml:space="preserve">Shanghai ranking </t>
  </si>
  <si>
    <t>Linear ranking with one's own weights</t>
  </si>
  <si>
    <t>Warsaw ranking with one's own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</si>
</sst>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20"/>
      <color rgb="FF0000F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0" xfId="0" applyNumberFormat="1" applyBorder="1"/>
    <xf numFmtId="2" fontId="0" fillId="0" borderId="8" xfId="0" applyNumberFormat="1" applyBorder="1"/>
    <xf numFmtId="0" fontId="0" fillId="4" borderId="0" xfId="0" applyFill="1"/>
    <xf numFmtId="0" fontId="8" fillId="0" borderId="0" xfId="0" applyFont="1"/>
    <xf numFmtId="0" fontId="1" fillId="0" borderId="0" xfId="0" applyFont="1"/>
    <xf numFmtId="164" fontId="4" fillId="4" borderId="9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7" xfId="0" applyFill="1" applyBorder="1"/>
    <xf numFmtId="2" fontId="0" fillId="2" borderId="7" xfId="0" applyNumberFormat="1" applyFill="1" applyBorder="1"/>
    <xf numFmtId="2" fontId="0" fillId="2" borderId="3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2" fontId="0" fillId="2" borderId="4" xfId="0" applyNumberFormat="1" applyFill="1" applyBorder="1"/>
    <xf numFmtId="2" fontId="0" fillId="0" borderId="4" xfId="0" applyNumberFormat="1" applyBorder="1"/>
    <xf numFmtId="0" fontId="3" fillId="0" borderId="11" xfId="0" applyFont="1" applyBorder="1" applyAlignment="1">
      <alignment horizontal="center" vertical="center"/>
    </xf>
    <xf numFmtId="0" fontId="0" fillId="0" borderId="8" xfId="0" applyBorder="1"/>
    <xf numFmtId="2" fontId="0" fillId="0" borderId="6" xfId="0" applyNumberFormat="1" applyBorder="1"/>
    <xf numFmtId="0" fontId="0" fillId="2" borderId="9" xfId="0" applyFill="1" applyBorder="1"/>
    <xf numFmtId="0" fontId="0" fillId="2" borderId="10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2" fontId="0" fillId="0" borderId="4" xfId="0" applyNumberFormat="1" applyFill="1" applyBorder="1"/>
    <xf numFmtId="0" fontId="0" fillId="0" borderId="10" xfId="0" applyFill="1" applyBorder="1"/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2" fontId="9" fillId="3" borderId="9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5" borderId="0" xfId="0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328083</xdr:colOff>
      <xdr:row>2</xdr:row>
      <xdr:rowOff>391583</xdr:rowOff>
    </xdr:from>
    <xdr:to>
      <xdr:col>7</xdr:col>
      <xdr:colOff>464608</xdr:colOff>
      <xdr:row>4</xdr:row>
      <xdr:rowOff>148166</xdr:rowOff>
    </xdr:to>
    <xdr:sp macro="[0]!Liniear_ones_own_weights" textlink="">
      <xdr:nvSpPr>
        <xdr:cNvPr id="3" name="Prostokąt zaokrąglony 2"/>
        <xdr:cNvSpPr/>
      </xdr:nvSpPr>
      <xdr:spPr>
        <a:xfrm>
          <a:off x="13932958" y="1883833"/>
          <a:ext cx="914400" cy="709083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l-PL" sz="1200"/>
        </a:p>
        <a:p>
          <a:pPr algn="ctr"/>
          <a:r>
            <a:rPr lang="pl-PL" sz="1200" b="1">
              <a:solidFill>
                <a:sysClr val="windowText" lastClr="000000"/>
              </a:solidFill>
            </a:rPr>
            <a:t>RECALC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321733</xdr:colOff>
      <xdr:row>2</xdr:row>
      <xdr:rowOff>395816</xdr:rowOff>
    </xdr:from>
    <xdr:to>
      <xdr:col>10</xdr:col>
      <xdr:colOff>458258</xdr:colOff>
      <xdr:row>4</xdr:row>
      <xdr:rowOff>152399</xdr:rowOff>
    </xdr:to>
    <xdr:sp macro="[0]!Warsaw_ranking" textlink="">
      <xdr:nvSpPr>
        <xdr:cNvPr id="5" name="Prostokąt zaokrąglony 4"/>
        <xdr:cNvSpPr/>
      </xdr:nvSpPr>
      <xdr:spPr>
        <a:xfrm>
          <a:off x="20260733" y="1888066"/>
          <a:ext cx="914400" cy="709083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l-PL" sz="1200"/>
        </a:p>
        <a:p>
          <a:pPr algn="ctr"/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RECALC</a:t>
          </a:r>
          <a:endParaRPr lang="en-US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12</xdr:col>
      <xdr:colOff>368300</xdr:colOff>
      <xdr:row>2</xdr:row>
      <xdr:rowOff>410633</xdr:rowOff>
    </xdr:from>
    <xdr:to>
      <xdr:col>13</xdr:col>
      <xdr:colOff>504825</xdr:colOff>
      <xdr:row>4</xdr:row>
      <xdr:rowOff>167216</xdr:rowOff>
    </xdr:to>
    <xdr:sp macro="[0]!Warsaw_ranking_by_base_object" textlink="">
      <xdr:nvSpPr>
        <xdr:cNvPr id="6" name="Prostokąt zaokrąglony 5"/>
        <xdr:cNvSpPr/>
      </xdr:nvSpPr>
      <xdr:spPr>
        <a:xfrm>
          <a:off x="26710217" y="1902883"/>
          <a:ext cx="919691" cy="70908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l-PL" sz="1200"/>
        </a:p>
        <a:p>
          <a:pPr algn="ctr"/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RECALC</a:t>
          </a:r>
          <a:endParaRPr lang="en-US" sz="12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erspektywy_2016_agreg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O29"/>
  <sheetViews>
    <sheetView tabSelected="1" zoomScale="90" zoomScaleNormal="90" workbookViewId="0">
      <selection activeCell="L10" sqref="L10:M59"/>
    </sheetView>
  </sheetViews>
  <sheetFormatPr defaultRowHeight="15" x14ac:dyDescent="0.25"/>
  <cols>
    <col min="2" max="2" width="28.42578125" customWidth="1"/>
    <col min="3" max="3" width="80.7109375" customWidth="1"/>
    <col min="4" max="5" width="11.7109375" customWidth="1"/>
    <col min="6" max="6" width="80.7109375" customWidth="1"/>
    <col min="7" max="8" width="11.7109375" customWidth="1"/>
    <col min="9" max="9" width="80.7109375" customWidth="1"/>
    <col min="10" max="11" width="11.7109375" customWidth="1"/>
    <col min="12" max="12" width="80.7109375" customWidth="1"/>
    <col min="13" max="14" width="11.7109375" customWidth="1"/>
    <col min="15" max="15" width="9.140625" style="1"/>
  </cols>
  <sheetData>
    <row r="1" spans="2:15" ht="80.25" customHeight="1" thickBot="1" x14ac:dyDescent="0.3">
      <c r="C1" s="67" t="s">
        <v>33</v>
      </c>
      <c r="D1" s="68"/>
      <c r="E1" s="69"/>
      <c r="F1" s="70" t="s">
        <v>34</v>
      </c>
      <c r="G1" s="71"/>
      <c r="H1" s="72"/>
      <c r="I1" s="73" t="s">
        <v>35</v>
      </c>
      <c r="J1" s="74"/>
      <c r="K1" s="74"/>
      <c r="L1" s="57" t="s">
        <v>31</v>
      </c>
      <c r="M1" s="58"/>
      <c r="N1" s="59"/>
    </row>
    <row r="2" spans="2:15" ht="37.5" customHeight="1" x14ac:dyDescent="0.25">
      <c r="B2" s="84" t="s">
        <v>22</v>
      </c>
      <c r="C2" s="3">
        <v>10</v>
      </c>
      <c r="D2" s="62"/>
      <c r="E2" s="61"/>
      <c r="F2" s="51">
        <v>0</v>
      </c>
      <c r="G2" s="62"/>
      <c r="H2" s="61"/>
      <c r="I2" s="54">
        <v>1.7933577453656859</v>
      </c>
      <c r="J2" s="62"/>
      <c r="K2" s="61"/>
      <c r="L2" s="20">
        <f ca="1">Work!B7</f>
        <v>15.376649499453144</v>
      </c>
      <c r="M2" s="60"/>
      <c r="N2" s="61"/>
    </row>
    <row r="3" spans="2:15" ht="37.5" customHeight="1" x14ac:dyDescent="0.25">
      <c r="B3" s="84" t="s">
        <v>23</v>
      </c>
      <c r="C3" s="4">
        <v>20</v>
      </c>
      <c r="D3" s="62"/>
      <c r="E3" s="61"/>
      <c r="F3" s="52">
        <v>0</v>
      </c>
      <c r="G3" s="62"/>
      <c r="H3" s="61"/>
      <c r="I3" s="55">
        <v>2.5728569926411118</v>
      </c>
      <c r="J3" s="62"/>
      <c r="K3" s="61"/>
      <c r="L3" s="21">
        <f ca="1">Work!C7</f>
        <v>16.155972865897166</v>
      </c>
      <c r="M3" s="60"/>
      <c r="N3" s="61"/>
    </row>
    <row r="4" spans="2:15" ht="37.5" customHeight="1" x14ac:dyDescent="0.25">
      <c r="B4" s="85" t="s">
        <v>24</v>
      </c>
      <c r="C4" s="4">
        <v>20</v>
      </c>
      <c r="D4" s="62"/>
      <c r="E4" s="61"/>
      <c r="F4" s="52">
        <v>0</v>
      </c>
      <c r="G4" s="62"/>
      <c r="H4" s="61"/>
      <c r="I4" s="55">
        <v>1.4678211692215095</v>
      </c>
      <c r="J4" s="62"/>
      <c r="K4" s="61"/>
      <c r="L4" s="21">
        <f ca="1">Work!D7</f>
        <v>15.877421609588591</v>
      </c>
      <c r="M4" s="60"/>
      <c r="N4" s="61"/>
    </row>
    <row r="5" spans="2:15" ht="37.5" customHeight="1" thickBot="1" x14ac:dyDescent="0.3">
      <c r="B5" s="85" t="s">
        <v>25</v>
      </c>
      <c r="C5" s="4">
        <v>20</v>
      </c>
      <c r="D5" s="62"/>
      <c r="E5" s="61"/>
      <c r="F5" s="52">
        <v>0</v>
      </c>
      <c r="G5" s="62"/>
      <c r="H5" s="61"/>
      <c r="I5" s="55">
        <v>2.0125459142437143</v>
      </c>
      <c r="J5" s="62"/>
      <c r="K5" s="61"/>
      <c r="L5" s="21">
        <f ca="1">Work!E7</f>
        <v>18.879303143975498</v>
      </c>
      <c r="M5" s="60"/>
      <c r="N5" s="61"/>
    </row>
    <row r="6" spans="2:15" ht="37.5" customHeight="1" x14ac:dyDescent="0.25">
      <c r="B6" s="85" t="s">
        <v>26</v>
      </c>
      <c r="C6" s="4">
        <v>20</v>
      </c>
      <c r="D6" s="62"/>
      <c r="E6" s="61"/>
      <c r="F6" s="52">
        <v>0</v>
      </c>
      <c r="G6" s="62"/>
      <c r="H6" s="61"/>
      <c r="I6" s="55">
        <v>1.588852037560827</v>
      </c>
      <c r="J6" s="62"/>
      <c r="K6" s="61"/>
      <c r="L6" s="21">
        <f ca="1">Work!F7</f>
        <v>20.720035200513109</v>
      </c>
      <c r="M6" s="63" t="s">
        <v>32</v>
      </c>
      <c r="N6" s="64"/>
    </row>
    <row r="7" spans="2:15" ht="37.5" customHeight="1" thickBot="1" x14ac:dyDescent="0.3">
      <c r="B7" s="84" t="s">
        <v>27</v>
      </c>
      <c r="C7" s="5">
        <v>10</v>
      </c>
      <c r="D7" s="62"/>
      <c r="E7" s="61"/>
      <c r="F7" s="53">
        <v>100</v>
      </c>
      <c r="G7" s="62"/>
      <c r="H7" s="61"/>
      <c r="I7" s="56">
        <v>90.564566140967145</v>
      </c>
      <c r="J7" s="62"/>
      <c r="K7" s="61"/>
      <c r="L7" s="22">
        <f ca="1">Work!G7</f>
        <v>12.990617680572486</v>
      </c>
      <c r="M7" s="65">
        <v>11</v>
      </c>
      <c r="N7" s="66"/>
    </row>
    <row r="8" spans="2:15" ht="15.75" thickBot="1" x14ac:dyDescent="0.3">
      <c r="B8" s="92" t="s">
        <v>28</v>
      </c>
      <c r="C8" s="6">
        <f>SUM(C2:C7)</f>
        <v>100</v>
      </c>
      <c r="D8" s="90" t="s">
        <v>28</v>
      </c>
      <c r="E8" s="91"/>
      <c r="F8" s="7">
        <f t="shared" ref="F8:L8" si="0">SUM(F2:F7)</f>
        <v>100</v>
      </c>
      <c r="G8" s="88" t="s">
        <v>28</v>
      </c>
      <c r="H8" s="89"/>
      <c r="I8" s="49">
        <f t="shared" si="0"/>
        <v>100</v>
      </c>
      <c r="J8" s="86" t="s">
        <v>28</v>
      </c>
      <c r="K8" s="87"/>
      <c r="L8" s="50">
        <f t="shared" ca="1" si="0"/>
        <v>100</v>
      </c>
      <c r="M8" s="9"/>
      <c r="N8" s="10"/>
    </row>
    <row r="9" spans="2:15" ht="30.75" thickBot="1" x14ac:dyDescent="0.3">
      <c r="C9" s="11"/>
      <c r="D9" s="12"/>
      <c r="E9" s="25" t="s">
        <v>30</v>
      </c>
      <c r="F9" s="13"/>
      <c r="G9" s="12" t="s">
        <v>29</v>
      </c>
      <c r="H9" s="25" t="s">
        <v>30</v>
      </c>
      <c r="I9" s="13"/>
      <c r="J9" s="12" t="s">
        <v>29</v>
      </c>
      <c r="K9" s="25" t="s">
        <v>30</v>
      </c>
      <c r="L9" s="11"/>
      <c r="M9" s="12" t="s">
        <v>29</v>
      </c>
      <c r="N9" s="25" t="s">
        <v>30</v>
      </c>
    </row>
    <row r="10" spans="2:15" x14ac:dyDescent="0.25">
      <c r="C10" s="42" t="s">
        <v>2</v>
      </c>
      <c r="D10" s="15"/>
      <c r="E10" s="14">
        <v>1</v>
      </c>
      <c r="F10" s="42" t="s">
        <v>21</v>
      </c>
      <c r="G10" s="29">
        <f>$F$2*Data!H11+$F$3*Data!I11+$F$4*Data!J11+$F$5*Data!K11+$F$6*Data!L11+$F$7*Data!M11</f>
        <v>10000</v>
      </c>
      <c r="H10" s="30">
        <v>1</v>
      </c>
      <c r="I10" s="42" t="s">
        <v>21</v>
      </c>
      <c r="J10" s="29">
        <f>MAX(Rankings!$I$2*(101-Data!H11),Rankings!$I$3*(101-Data!I11),Rankings!$I$4*(101-Data!J11),Rankings!$I$5*(101-Data!K11),Rankings!$I$6*(101-Data!L11),Rankings!$I$7*(101-Data!M11))</f>
        <v>90.564566140967145</v>
      </c>
      <c r="K10" s="31">
        <v>1</v>
      </c>
      <c r="L10" s="42" t="s">
        <v>2</v>
      </c>
      <c r="M10" s="29">
        <f ca="1">MAX(Rankings!$L$2*(101-Data!H3),Rankings!$L$3*(101-Data!I3),Rankings!$L$4*(101-Data!J3),Rankings!$L$5*(101-Data!K3),Rankings!$L$6*(101-Data!L3),Rankings!$L$7*(101-Data!M3))</f>
        <v>279.29828013230843</v>
      </c>
      <c r="N10" s="30">
        <v>1</v>
      </c>
      <c r="O10"/>
    </row>
    <row r="11" spans="2:15" x14ac:dyDescent="0.25">
      <c r="C11" s="48" t="s">
        <v>3</v>
      </c>
      <c r="D11" s="15"/>
      <c r="E11" s="14">
        <v>2</v>
      </c>
      <c r="F11" s="43" t="s">
        <v>2</v>
      </c>
      <c r="G11" s="29">
        <f>$F$2*Data!H3+$F$3*Data!I3+$F$4*Data!J3+$F$5*Data!K3+$F$6*Data!L3+$F$7*Data!M3</f>
        <v>7950</v>
      </c>
      <c r="H11" s="30">
        <v>2</v>
      </c>
      <c r="I11" s="43" t="s">
        <v>2</v>
      </c>
      <c r="J11" s="29">
        <f>MAX(Rankings!$I$2*(101-Data!H3),Rankings!$I$3*(101-Data!I3),Rankings!$I$4*(101-Data!J3),Rankings!$I$5*(101-Data!K3),Rankings!$I$6*(101-Data!L3),Rankings!$I$7*(101-Data!M3))</f>
        <v>1947.1381720307936</v>
      </c>
      <c r="K11" s="31">
        <v>2</v>
      </c>
      <c r="L11" s="48" t="s">
        <v>5</v>
      </c>
      <c r="M11" s="29">
        <f ca="1">MAX(Rankings!$L$2*(101-Data!H7),Rankings!$L$3*(101-Data!I7),Rankings!$L$4*(101-Data!J7),Rankings!$L$5*(101-Data!K7),Rankings!$L$6*(101-Data!L7),Rankings!$L$7*(101-Data!M7))</f>
        <v>710.69720737759963</v>
      </c>
      <c r="N11" s="30">
        <v>2</v>
      </c>
      <c r="O11"/>
    </row>
    <row r="12" spans="2:15" x14ac:dyDescent="0.25">
      <c r="C12" s="48" t="s">
        <v>4</v>
      </c>
      <c r="D12" s="15"/>
      <c r="E12" s="14">
        <v>3</v>
      </c>
      <c r="F12" s="48" t="s">
        <v>7</v>
      </c>
      <c r="G12" s="29">
        <f>$F$2*Data!H8+$F$3*Data!I8+$F$4*Data!J8+$F$5*Data!K8+$F$6*Data!L8+$F$7*Data!M8</f>
        <v>7350</v>
      </c>
      <c r="H12" s="30">
        <v>3</v>
      </c>
      <c r="I12" s="48" t="s">
        <v>7</v>
      </c>
      <c r="J12" s="29">
        <f>MAX(Rankings!$I$2*(101-Data!H8),Rankings!$I$3*(101-Data!I8),Rankings!$I$4*(101-Data!J8),Rankings!$I$5*(101-Data!K8),Rankings!$I$6*(101-Data!L8),Rankings!$I$7*(101-Data!M8))</f>
        <v>2490.5255688765965</v>
      </c>
      <c r="K12" s="31">
        <v>3</v>
      </c>
      <c r="L12" s="48" t="s">
        <v>4</v>
      </c>
      <c r="M12" s="29">
        <f ca="1">MAX(Rankings!$L$2*(101-Data!H6),Rankings!$L$3*(101-Data!I6),Rankings!$L$4*(101-Data!J6),Rankings!$L$5*(101-Data!K6),Rankings!$L$6*(101-Data!L6),Rankings!$L$7*(101-Data!M6))</f>
        <v>777.00132001924158</v>
      </c>
      <c r="N12" s="30">
        <v>3</v>
      </c>
      <c r="O12"/>
    </row>
    <row r="13" spans="2:15" x14ac:dyDescent="0.25">
      <c r="C13" s="48" t="s">
        <v>5</v>
      </c>
      <c r="D13" s="15"/>
      <c r="E13" s="14">
        <v>4</v>
      </c>
      <c r="F13" s="48" t="s">
        <v>5</v>
      </c>
      <c r="G13" s="29">
        <f>$F$2*Data!H6+$F$3*Data!I6+$F$4*Data!J6+$F$5*Data!K6+$F$6*Data!L6+$F$7*Data!M6</f>
        <v>7080</v>
      </c>
      <c r="H13" s="30">
        <v>4</v>
      </c>
      <c r="I13" s="48" t="s">
        <v>5</v>
      </c>
      <c r="J13" s="29">
        <f>MAX(Rankings!$I$2*(101-Data!H6),Rankings!$I$3*(101-Data!I6),Rankings!$I$4*(101-Data!J6),Rankings!$I$5*(101-Data!K6),Rankings!$I$6*(101-Data!L6),Rankings!$I$7*(101-Data!M6))</f>
        <v>2735.0498974572079</v>
      </c>
      <c r="K13" s="31">
        <v>4</v>
      </c>
      <c r="L13" s="48" t="s">
        <v>3</v>
      </c>
      <c r="M13" s="29">
        <f ca="1">MAX(Rankings!$L$2*(101-Data!H5),Rankings!$L$3*(101-Data!I5),Rankings!$L$4*(101-Data!J5),Rankings!$L$5*(101-Data!K5),Rankings!$L$6*(101-Data!L5),Rankings!$L$7*(101-Data!M5))</f>
        <v>825.02554739172933</v>
      </c>
      <c r="N13" s="30">
        <v>4</v>
      </c>
      <c r="O13"/>
    </row>
    <row r="14" spans="2:15" x14ac:dyDescent="0.25">
      <c r="C14" s="48" t="s">
        <v>6</v>
      </c>
      <c r="D14" s="15"/>
      <c r="E14" s="14">
        <v>5</v>
      </c>
      <c r="F14" s="48" t="s">
        <v>4</v>
      </c>
      <c r="G14" s="29">
        <f>$F$2*Data!H5+$F$3*Data!I5+$F$4*Data!J5+$F$5*Data!K5+$F$6*Data!L5+$F$7*Data!M5</f>
        <v>5910</v>
      </c>
      <c r="H14" s="30">
        <v>5</v>
      </c>
      <c r="I14" s="48" t="s">
        <v>4</v>
      </c>
      <c r="J14" s="29">
        <f>MAX(Rankings!$I$2*(101-Data!H5),Rankings!$I$3*(101-Data!I5),Rankings!$I$4*(101-Data!J5),Rankings!$I$5*(101-Data!K5),Rankings!$I$6*(101-Data!L5),Rankings!$I$7*(101-Data!M5))</f>
        <v>3794.6553213065231</v>
      </c>
      <c r="K14" s="31">
        <v>5</v>
      </c>
      <c r="L14" s="44" t="s">
        <v>10</v>
      </c>
      <c r="M14" s="29">
        <f ca="1">MAX(Rankings!$L$2*(101-Data!H13),Rankings!$L$3*(101-Data!I13),Rankings!$L$4*(101-Data!J13),Rankings!$L$5*(101-Data!K13),Rankings!$L$6*(101-Data!L13),Rankings!$L$7*(101-Data!M13))</f>
        <v>828.8014080205246</v>
      </c>
      <c r="N14" s="30">
        <v>5</v>
      </c>
      <c r="O14"/>
    </row>
    <row r="15" spans="2:15" x14ac:dyDescent="0.25">
      <c r="C15" s="48" t="s">
        <v>7</v>
      </c>
      <c r="D15" s="15"/>
      <c r="E15" s="14">
        <v>6</v>
      </c>
      <c r="F15" s="48" t="s">
        <v>6</v>
      </c>
      <c r="G15" s="29">
        <f>$F$2*Data!H7+$F$3*Data!I7+$F$4*Data!J7+$F$5*Data!K7+$F$6*Data!L7+$F$7*Data!M7</f>
        <v>5870</v>
      </c>
      <c r="H15" s="30">
        <v>6</v>
      </c>
      <c r="I15" s="48" t="s">
        <v>6</v>
      </c>
      <c r="J15" s="29">
        <f>MAX(Rankings!$I$2*(101-Data!H7),Rankings!$I$3*(101-Data!I7),Rankings!$I$4*(101-Data!J7),Rankings!$I$5*(101-Data!K7),Rankings!$I$6*(101-Data!L7),Rankings!$I$7*(101-Data!M7))</f>
        <v>3830.8811477629101</v>
      </c>
      <c r="K15" s="31">
        <v>6</v>
      </c>
      <c r="L15" s="48" t="s">
        <v>11</v>
      </c>
      <c r="M15" s="29">
        <f ca="1">MAX(Rankings!$L$2*(101-Data!H4),Rankings!$L$3*(101-Data!I4),Rankings!$L$4*(101-Data!J4),Rankings!$L$5*(101-Data!K4),Rankings!$L$6*(101-Data!L4),Rankings!$L$7*(101-Data!M4))</f>
        <v>868.78069671910259</v>
      </c>
      <c r="N15" s="30">
        <v>6</v>
      </c>
      <c r="O15"/>
    </row>
    <row r="16" spans="2:15" x14ac:dyDescent="0.25">
      <c r="C16" s="44" t="s">
        <v>8</v>
      </c>
      <c r="D16" s="15"/>
      <c r="E16" s="14">
        <v>7</v>
      </c>
      <c r="F16" s="48" t="s">
        <v>3</v>
      </c>
      <c r="G16" s="29">
        <f>$F$2*Data!H4+$F$3*Data!I4+$F$4*Data!J4+$F$5*Data!K4+$F$6*Data!L4+$F$7*Data!M4</f>
        <v>5680</v>
      </c>
      <c r="H16" s="30">
        <v>7</v>
      </c>
      <c r="I16" s="48" t="s">
        <v>3</v>
      </c>
      <c r="J16" s="29">
        <f>MAX(Rankings!$I$2*(101-Data!H4),Rankings!$I$3*(101-Data!I4),Rankings!$I$4*(101-Data!J4),Rankings!$I$5*(101-Data!K4),Rankings!$I$6*(101-Data!L4),Rankings!$I$7*(101-Data!M4))</f>
        <v>4002.9538234307479</v>
      </c>
      <c r="K16" s="31">
        <v>7</v>
      </c>
      <c r="L16" s="44" t="s">
        <v>6</v>
      </c>
      <c r="M16" s="29">
        <f ca="1">MAX(Rankings!$L$2*(101-Data!H10),Rankings!$L$3*(101-Data!I10),Rankings!$L$4*(101-Data!J10),Rankings!$L$5*(101-Data!K10),Rankings!$L$6*(101-Data!L10),Rankings!$L$7*(101-Data!M10))</f>
        <v>891.10310839564363</v>
      </c>
      <c r="N16" s="30">
        <v>7</v>
      </c>
      <c r="O16"/>
    </row>
    <row r="17" spans="3:15" x14ac:dyDescent="0.25">
      <c r="C17" s="44" t="s">
        <v>9</v>
      </c>
      <c r="D17" s="15"/>
      <c r="E17" s="14">
        <v>8</v>
      </c>
      <c r="F17" s="44" t="s">
        <v>19</v>
      </c>
      <c r="G17" s="29">
        <f>$F$2*Data!H21+$F$3*Data!I21+$F$4*Data!J21+$F$5*Data!K21+$F$6*Data!L21+$F$7*Data!M21</f>
        <v>4740</v>
      </c>
      <c r="H17" s="30">
        <v>8</v>
      </c>
      <c r="I17" s="44" t="s">
        <v>19</v>
      </c>
      <c r="J17" s="29">
        <f>MAX(Rankings!$I$2*(101-Data!H21),Rankings!$I$3*(101-Data!I21),Rankings!$I$4*(101-Data!J21),Rankings!$I$5*(101-Data!K21),Rankings!$I$6*(101-Data!L21),Rankings!$I$7*(101-Data!M21))</f>
        <v>4854.2607451558388</v>
      </c>
      <c r="K17" s="31">
        <v>8</v>
      </c>
      <c r="L17" s="44" t="s">
        <v>9</v>
      </c>
      <c r="M17" s="29">
        <f ca="1">MAX(Rankings!$L$2*(101-Data!H9),Rankings!$L$3*(101-Data!I9),Rankings!$L$4*(101-Data!J9),Rankings!$L$5*(101-Data!K9),Rankings!$L$6*(101-Data!L9),Rankings!$L$7*(101-Data!M9))</f>
        <v>915.64620248281165</v>
      </c>
      <c r="N17" s="30">
        <v>8</v>
      </c>
      <c r="O17"/>
    </row>
    <row r="18" spans="3:15" x14ac:dyDescent="0.25">
      <c r="C18" s="43" t="s">
        <v>21</v>
      </c>
      <c r="D18" s="15"/>
      <c r="E18" s="14">
        <v>9</v>
      </c>
      <c r="F18" s="44" t="s">
        <v>8</v>
      </c>
      <c r="G18" s="29">
        <f>$F$2*Data!H9+$F$3*Data!I9+$F$4*Data!J9+$F$5*Data!K9+$F$6*Data!L9+$F$7*Data!M9</f>
        <v>4720</v>
      </c>
      <c r="H18" s="30">
        <v>9</v>
      </c>
      <c r="I18" s="44" t="s">
        <v>8</v>
      </c>
      <c r="J18" s="29">
        <f>MAX(Rankings!$I$2*(101-Data!H9),Rankings!$I$3*(101-Data!I9),Rankings!$I$4*(101-Data!J9),Rankings!$I$5*(101-Data!K9),Rankings!$I$6*(101-Data!L9),Rankings!$I$7*(101-Data!M9))</f>
        <v>4872.3736583840318</v>
      </c>
      <c r="K18" s="31">
        <v>9</v>
      </c>
      <c r="L18" s="44" t="s">
        <v>12</v>
      </c>
      <c r="M18" s="29">
        <f ca="1">MAX(Rankings!$L$2*(101-Data!H16),Rankings!$L$3*(101-Data!I16),Rankings!$L$4*(101-Data!J16),Rankings!$L$5*(101-Data!K16),Rankings!$L$6*(101-Data!L16),Rankings!$L$7*(101-Data!M16))</f>
        <v>1036.4737426042548</v>
      </c>
      <c r="N18" s="30">
        <v>9</v>
      </c>
      <c r="O18"/>
    </row>
    <row r="19" spans="3:15" x14ac:dyDescent="0.25">
      <c r="C19" s="44" t="s">
        <v>10</v>
      </c>
      <c r="D19" s="15"/>
      <c r="E19" s="14">
        <v>10</v>
      </c>
      <c r="F19" s="44" t="s">
        <v>10</v>
      </c>
      <c r="G19" s="29">
        <f>$F$2*Data!H12+$F$3*Data!I12+$F$4*Data!J12+$F$5*Data!K12+$F$6*Data!L12+$F$7*Data!M12</f>
        <v>4310</v>
      </c>
      <c r="H19" s="30">
        <v>10</v>
      </c>
      <c r="I19" s="44" t="s">
        <v>10</v>
      </c>
      <c r="J19" s="29">
        <f>MAX(Rankings!$I$2*(101-Data!H12),Rankings!$I$3*(101-Data!I12),Rankings!$I$4*(101-Data!J12),Rankings!$I$5*(101-Data!K12),Rankings!$I$6*(101-Data!L12),Rankings!$I$7*(101-Data!M12))</f>
        <v>5243.6883795619979</v>
      </c>
      <c r="K19" s="31">
        <v>10</v>
      </c>
      <c r="L19" s="44" t="s">
        <v>13</v>
      </c>
      <c r="M19" s="29">
        <f ca="1">MAX(Rankings!$L$2*(101-Data!H20),Rankings!$L$3*(101-Data!I20),Rankings!$L$4*(101-Data!J20),Rankings!$L$5*(101-Data!K20),Rankings!$L$6*(101-Data!L20),Rankings!$L$7*(101-Data!M20))</f>
        <v>1098.775442979374</v>
      </c>
      <c r="N19" s="30">
        <v>10</v>
      </c>
      <c r="O19"/>
    </row>
    <row r="20" spans="3:15" x14ac:dyDescent="0.25">
      <c r="C20" s="44" t="s">
        <v>11</v>
      </c>
      <c r="D20" s="15"/>
      <c r="E20" s="14">
        <v>11</v>
      </c>
      <c r="F20" s="44" t="s">
        <v>14</v>
      </c>
      <c r="G20" s="29">
        <f>$F$2*Data!H16+$F$3*Data!I16+$F$4*Data!J16+$F$5*Data!K16+$F$6*Data!L16+$F$7*Data!M16</f>
        <v>4260</v>
      </c>
      <c r="H20" s="30">
        <v>11</v>
      </c>
      <c r="I20" s="44" t="s">
        <v>14</v>
      </c>
      <c r="J20" s="29">
        <f>MAX(Rankings!$I$2*(101-Data!H16),Rankings!$I$3*(101-Data!I16),Rankings!$I$4*(101-Data!J16),Rankings!$I$5*(101-Data!K16),Rankings!$I$6*(101-Data!L16),Rankings!$I$7*(101-Data!M16))</f>
        <v>5288.9706626324814</v>
      </c>
      <c r="K20" s="31">
        <v>11</v>
      </c>
      <c r="L20" s="44" t="s">
        <v>15</v>
      </c>
      <c r="M20" s="29">
        <f ca="1">MAX(Rankings!$L$2*(101-Data!H21),Rankings!$L$3*(101-Data!I21),Rankings!$L$4*(101-Data!J21),Rankings!$L$5*(101-Data!K21),Rankings!$L$6*(101-Data!L21),Rankings!$L$7*(101-Data!M21))</f>
        <v>1104.0434340607358</v>
      </c>
      <c r="N20" s="30">
        <v>11</v>
      </c>
      <c r="O20"/>
    </row>
    <row r="21" spans="3:15" x14ac:dyDescent="0.25">
      <c r="C21" s="44" t="s">
        <v>12</v>
      </c>
      <c r="D21" s="15"/>
      <c r="E21" s="14">
        <v>12</v>
      </c>
      <c r="F21" s="44" t="s">
        <v>20</v>
      </c>
      <c r="G21" s="29">
        <f>$F$2*Data!H22+$F$3*Data!I22+$F$4*Data!J22+$F$5*Data!K22+$F$6*Data!L22+$F$7*Data!M22</f>
        <v>4000</v>
      </c>
      <c r="H21" s="30">
        <v>12</v>
      </c>
      <c r="I21" s="44" t="s">
        <v>20</v>
      </c>
      <c r="J21" s="29">
        <f>MAX(Rankings!$I$2*(101-Data!H22),Rankings!$I$3*(101-Data!I22),Rankings!$I$4*(101-Data!J22),Rankings!$I$5*(101-Data!K22),Rankings!$I$6*(101-Data!L22),Rankings!$I$7*(101-Data!M22))</f>
        <v>5524.4385345989958</v>
      </c>
      <c r="K21" s="31">
        <v>12</v>
      </c>
      <c r="L21" s="44" t="s">
        <v>16</v>
      </c>
      <c r="M21" s="29">
        <f ca="1">MAX(Rankings!$L$2*(101-Data!H14),Rankings!$L$3*(101-Data!I14),Rankings!$L$4*(101-Data!J14),Rankings!$L$5*(101-Data!K14),Rankings!$L$6*(101-Data!L14),Rankings!$L$7*(101-Data!M14))</f>
        <v>1104.0434340607358</v>
      </c>
      <c r="N21" s="30">
        <v>12</v>
      </c>
      <c r="O21"/>
    </row>
    <row r="22" spans="3:15" x14ac:dyDescent="0.25">
      <c r="C22" s="44" t="s">
        <v>13</v>
      </c>
      <c r="D22" s="15"/>
      <c r="E22" s="14">
        <v>13</v>
      </c>
      <c r="F22" s="44" t="s">
        <v>17</v>
      </c>
      <c r="G22" s="29">
        <f>$F$2*Data!H19+$F$3*Data!I19+$F$4*Data!J19+$F$5*Data!K19+$F$6*Data!L19+$F$7*Data!M19</f>
        <v>3950</v>
      </c>
      <c r="H22" s="30">
        <v>13</v>
      </c>
      <c r="I22" s="44" t="s">
        <v>17</v>
      </c>
      <c r="J22" s="29">
        <f>MAX(Rankings!$I$2*(101-Data!H19),Rankings!$I$3*(101-Data!I19),Rankings!$I$4*(101-Data!J19),Rankings!$I$5*(101-Data!K19),Rankings!$I$6*(101-Data!L19),Rankings!$I$7*(101-Data!M19))</f>
        <v>5569.7208176694794</v>
      </c>
      <c r="K22" s="31">
        <v>13</v>
      </c>
      <c r="L22" s="44" t="s">
        <v>7</v>
      </c>
      <c r="M22" s="29">
        <f ca="1">MAX(Rankings!$L$2*(101-Data!H12),Rankings!$L$3*(101-Data!I12),Rankings!$L$4*(101-Data!J12),Rankings!$L$5*(101-Data!K12),Rankings!$L$6*(101-Data!L12),Rankings!$L$7*(101-Data!M12))</f>
        <v>1130.8702583241322</v>
      </c>
      <c r="N22" s="30">
        <v>13</v>
      </c>
      <c r="O22"/>
    </row>
    <row r="23" spans="3:15" x14ac:dyDescent="0.25">
      <c r="C23" s="44" t="s">
        <v>14</v>
      </c>
      <c r="D23" s="15"/>
      <c r="E23" s="14">
        <v>14</v>
      </c>
      <c r="F23" s="44" t="s">
        <v>15</v>
      </c>
      <c r="G23" s="29">
        <f>$F$2*Data!H17+$F$3*Data!I17+$F$4*Data!J17+$F$5*Data!K17+$F$6*Data!L17+$F$7*Data!M17</f>
        <v>3829.9999999999995</v>
      </c>
      <c r="H23" s="30">
        <v>14</v>
      </c>
      <c r="I23" s="44" t="s">
        <v>15</v>
      </c>
      <c r="J23" s="29">
        <f>MAX(Rankings!$I$2*(101-Data!H17),Rankings!$I$3*(101-Data!I17),Rankings!$I$4*(101-Data!J17),Rankings!$I$5*(101-Data!K17),Rankings!$I$6*(101-Data!L17),Rankings!$I$7*(101-Data!M17))</f>
        <v>5678.3982970386405</v>
      </c>
      <c r="K23" s="31">
        <v>14</v>
      </c>
      <c r="L23" s="44" t="s">
        <v>17</v>
      </c>
      <c r="M23" s="29">
        <f ca="1">MAX(Rankings!$L$2*(101-Data!H18),Rankings!$L$3*(101-Data!I18),Rankings!$L$4*(101-Data!J18),Rankings!$L$5*(101-Data!K18),Rankings!$L$6*(101-Data!L18),Rankings!$L$7*(101-Data!M18))</f>
        <v>1159.1892130400956</v>
      </c>
      <c r="N23" s="30">
        <v>14</v>
      </c>
      <c r="O23"/>
    </row>
    <row r="24" spans="3:15" x14ac:dyDescent="0.25">
      <c r="C24" s="44" t="s">
        <v>15</v>
      </c>
      <c r="D24" s="15"/>
      <c r="E24" s="14">
        <v>15</v>
      </c>
      <c r="F24" s="44" t="s">
        <v>11</v>
      </c>
      <c r="G24" s="29">
        <f>$F$2*Data!H13+$F$3*Data!I13+$F$4*Data!J13+$F$5*Data!K13+$F$6*Data!L13+$F$7*Data!M13</f>
        <v>3720.0000000000005</v>
      </c>
      <c r="H24" s="30">
        <v>15</v>
      </c>
      <c r="I24" s="44" t="s">
        <v>11</v>
      </c>
      <c r="J24" s="29">
        <f>MAX(Rankings!$I$2*(101-Data!H13),Rankings!$I$3*(101-Data!I13),Rankings!$I$4*(101-Data!J13),Rankings!$I$5*(101-Data!K13),Rankings!$I$6*(101-Data!L13),Rankings!$I$7*(101-Data!M13))</f>
        <v>5778.0193197937033</v>
      </c>
      <c r="K24" s="31">
        <v>15</v>
      </c>
      <c r="L24" s="44" t="s">
        <v>14</v>
      </c>
      <c r="M24" s="29">
        <f ca="1">MAX(Rankings!$L$2*(101-Data!H19),Rankings!$L$3*(101-Data!I19),Rankings!$L$4*(101-Data!J19),Rankings!$L$5*(101-Data!K19),Rankings!$L$6*(101-Data!L19),Rankings!$L$7*(101-Data!M19))</f>
        <v>1176.1805858696735</v>
      </c>
      <c r="N24" s="30">
        <v>15</v>
      </c>
      <c r="O24"/>
    </row>
    <row r="25" spans="3:15" x14ac:dyDescent="0.25">
      <c r="C25" s="44" t="s">
        <v>16</v>
      </c>
      <c r="D25" s="15"/>
      <c r="E25" s="14">
        <v>16</v>
      </c>
      <c r="F25" s="44" t="s">
        <v>9</v>
      </c>
      <c r="G25" s="29">
        <f>$F$2*Data!H10+$F$3*Data!I10+$F$4*Data!J10+$F$5*Data!K10+$F$6*Data!L10+$F$7*Data!M10</f>
        <v>3429.9999999999995</v>
      </c>
      <c r="H25" s="30">
        <v>16</v>
      </c>
      <c r="I25" s="44" t="s">
        <v>9</v>
      </c>
      <c r="J25" s="29">
        <f>MAX(Rankings!$I$2*(101-Data!H10),Rankings!$I$3*(101-Data!I10),Rankings!$I$4*(101-Data!J10),Rankings!$I$5*(101-Data!K10),Rankings!$I$6*(101-Data!L10),Rankings!$I$7*(101-Data!M10))</f>
        <v>6040.6565616025091</v>
      </c>
      <c r="K25" s="31">
        <v>16</v>
      </c>
      <c r="L25" s="43" t="s">
        <v>21</v>
      </c>
      <c r="M25" s="29">
        <f ca="1">MAX(Rankings!$L$2*(101-Data!H11),Rankings!$L$3*(101-Data!I11),Rankings!$L$4*(101-Data!J11),Rankings!$L$5*(101-Data!K11),Rankings!$L$6*(101-Data!L11),Rankings!$L$7*(101-Data!M11))</f>
        <v>1181.0420064292473</v>
      </c>
      <c r="N25" s="30">
        <v>16</v>
      </c>
      <c r="O25"/>
    </row>
    <row r="26" spans="3:15" x14ac:dyDescent="0.25">
      <c r="C26" s="44" t="s">
        <v>17</v>
      </c>
      <c r="D26" s="15"/>
      <c r="E26" s="14">
        <v>17</v>
      </c>
      <c r="F26" s="44" t="s">
        <v>12</v>
      </c>
      <c r="G26" s="29">
        <f>$F$2*Data!H14+$F$3*Data!I14+$F$4*Data!J14+$F$5*Data!K14+$F$6*Data!L14+$F$7*Data!M14</f>
        <v>3360</v>
      </c>
      <c r="H26" s="30">
        <v>17</v>
      </c>
      <c r="I26" s="44" t="s">
        <v>12</v>
      </c>
      <c r="J26" s="29">
        <f>MAX(Rankings!$I$2*(101-Data!H14),Rankings!$I$3*(101-Data!I14),Rankings!$I$4*(101-Data!J14),Rankings!$I$5*(101-Data!K14),Rankings!$I$6*(101-Data!L14),Rankings!$I$7*(101-Data!M14))</f>
        <v>6104.0517579011857</v>
      </c>
      <c r="K26" s="31">
        <v>17</v>
      </c>
      <c r="L26" s="48" t="s">
        <v>8</v>
      </c>
      <c r="M26" s="29">
        <f ca="1">MAX(Rankings!$L$2*(101-Data!H8),Rankings!$L$3*(101-Data!I8),Rankings!$L$4*(101-Data!J8),Rankings!$L$5*(101-Data!K8),Rankings!$L$6*(101-Data!L8),Rankings!$L$7*(101-Data!M8))</f>
        <v>1195.5460310696064</v>
      </c>
      <c r="N26" s="30">
        <v>17</v>
      </c>
      <c r="O26"/>
    </row>
    <row r="27" spans="3:15" x14ac:dyDescent="0.25">
      <c r="C27" s="44" t="s">
        <v>18</v>
      </c>
      <c r="D27" s="15"/>
      <c r="E27" s="14">
        <v>18</v>
      </c>
      <c r="F27" s="44" t="s">
        <v>16</v>
      </c>
      <c r="G27" s="29">
        <f>$F$2*Data!H18+$F$3*Data!I18+$F$4*Data!J18+$F$5*Data!K18+$F$6*Data!L18+$F$7*Data!M18</f>
        <v>3350</v>
      </c>
      <c r="H27" s="30">
        <v>18</v>
      </c>
      <c r="I27" s="44" t="s">
        <v>16</v>
      </c>
      <c r="J27" s="29">
        <f>MAX(Rankings!$I$2*(101-Data!H18),Rankings!$I$3*(101-Data!I18),Rankings!$I$4*(101-Data!J18),Rankings!$I$5*(101-Data!K18),Rankings!$I$6*(101-Data!L18),Rankings!$I$7*(101-Data!M18))</f>
        <v>6113.1082145152823</v>
      </c>
      <c r="K27" s="31">
        <v>18</v>
      </c>
      <c r="L27" s="44" t="s">
        <v>19</v>
      </c>
      <c r="M27" s="29">
        <f ca="1">MAX(Rankings!$L$2*(101-Data!H15),Rankings!$L$3*(101-Data!I15),Rankings!$L$4*(101-Data!J15),Rankings!$L$5*(101-Data!K15),Rankings!$L$6*(101-Data!L15),Rankings!$L$7*(101-Data!M15))</f>
        <v>1231.6696249061968</v>
      </c>
      <c r="N27" s="30">
        <v>18</v>
      </c>
      <c r="O27"/>
    </row>
    <row r="28" spans="3:15" x14ac:dyDescent="0.25">
      <c r="C28" s="44" t="s">
        <v>19</v>
      </c>
      <c r="D28" s="15"/>
      <c r="E28" s="14">
        <v>19</v>
      </c>
      <c r="F28" s="44" t="s">
        <v>13</v>
      </c>
      <c r="G28" s="29">
        <f>$F$2*Data!H15+$F$3*Data!I15+$F$4*Data!J15+$F$5*Data!K15+$F$6*Data!L15+$F$7*Data!M15</f>
        <v>3270.0000000000005</v>
      </c>
      <c r="H28" s="30">
        <v>19</v>
      </c>
      <c r="I28" s="44" t="s">
        <v>13</v>
      </c>
      <c r="J28" s="29">
        <f>MAX(Rankings!$I$2*(101-Data!H15),Rankings!$I$3*(101-Data!I15),Rankings!$I$4*(101-Data!J15),Rankings!$I$5*(101-Data!K15),Rankings!$I$6*(101-Data!L15),Rankings!$I$7*(101-Data!M15))</f>
        <v>6185.5598674280554</v>
      </c>
      <c r="K28" s="31">
        <v>19</v>
      </c>
      <c r="L28" s="44" t="s">
        <v>18</v>
      </c>
      <c r="M28" s="29">
        <f ca="1">MAX(Rankings!$L$2*(101-Data!H22),Rankings!$L$3*(101-Data!I22),Rankings!$L$4*(101-Data!J22),Rankings!$L$5*(101-Data!K22),Rankings!$L$6*(101-Data!L22),Rankings!$L$7*(101-Data!M22))</f>
        <v>1234.3163269545435</v>
      </c>
      <c r="N28" s="30">
        <v>19</v>
      </c>
      <c r="O28"/>
    </row>
    <row r="29" spans="3:15" ht="15" customHeight="1" thickBot="1" x14ac:dyDescent="0.3">
      <c r="C29" s="45" t="s">
        <v>20</v>
      </c>
      <c r="D29" s="15"/>
      <c r="E29" s="14">
        <v>20</v>
      </c>
      <c r="F29" s="45" t="s">
        <v>18</v>
      </c>
      <c r="G29" s="29">
        <f>$F$2*Data!H20+$F$3*Data!I20+$F$4*Data!J20+$F$5*Data!K20+$F$6*Data!L20+$F$7*Data!M20</f>
        <v>3000</v>
      </c>
      <c r="H29" s="30">
        <v>20</v>
      </c>
      <c r="I29" s="45" t="s">
        <v>18</v>
      </c>
      <c r="J29" s="29">
        <f>MAX(Rankings!$I$2*(101-Data!H20),Rankings!$I$3*(101-Data!I20),Rankings!$I$4*(101-Data!J20),Rankings!$I$5*(101-Data!K20),Rankings!$I$6*(101-Data!L20),Rankings!$I$7*(101-Data!M20))</f>
        <v>6430.0841960086673</v>
      </c>
      <c r="K29" s="31">
        <v>20</v>
      </c>
      <c r="L29" s="45" t="s">
        <v>20</v>
      </c>
      <c r="M29" s="29">
        <f ca="1">MAX(Rankings!$L$2*(101-Data!H17),Rankings!$L$3*(101-Data!I17),Rankings!$L$4*(101-Data!J17),Rankings!$L$5*(101-Data!K17),Rankings!$L$6*(101-Data!L17),Rankings!$L$7*(101-Data!M17))</f>
        <v>1260.8852589551577</v>
      </c>
      <c r="N29" s="30">
        <v>20</v>
      </c>
      <c r="O29"/>
    </row>
  </sheetData>
  <sortState ref="L10:M59">
    <sortCondition ref="M10:M59"/>
  </sortState>
  <mergeCells count="13">
    <mergeCell ref="C1:E1"/>
    <mergeCell ref="F1:H1"/>
    <mergeCell ref="I1:K1"/>
    <mergeCell ref="D2:E7"/>
    <mergeCell ref="D8:E8"/>
    <mergeCell ref="G2:H7"/>
    <mergeCell ref="G8:H8"/>
    <mergeCell ref="J2:K7"/>
    <mergeCell ref="J8:K8"/>
    <mergeCell ref="L1:N1"/>
    <mergeCell ref="M2:N5"/>
    <mergeCell ref="M6:N6"/>
    <mergeCell ref="M7:N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D2:R52"/>
  <sheetViews>
    <sheetView workbookViewId="0">
      <selection activeCell="K6" sqref="K6"/>
    </sheetView>
  </sheetViews>
  <sheetFormatPr defaultRowHeight="15" x14ac:dyDescent="0.25"/>
  <cols>
    <col min="3" max="3" width="9" customWidth="1"/>
    <col min="4" max="5" width="9.140625" hidden="1" customWidth="1"/>
    <col min="6" max="6" width="32.7109375" style="1" customWidth="1"/>
    <col min="7" max="7" width="73.140625" customWidth="1"/>
    <col min="8" max="13" width="10.7109375" customWidth="1"/>
  </cols>
  <sheetData>
    <row r="2" spans="6:18" ht="45.75" thickBot="1" x14ac:dyDescent="0.3">
      <c r="F2" s="8" t="s">
        <v>1</v>
      </c>
      <c r="H2" s="2" t="s">
        <v>22</v>
      </c>
      <c r="I2" s="2" t="s">
        <v>23</v>
      </c>
      <c r="J2" s="23" t="s">
        <v>24</v>
      </c>
      <c r="K2" s="23" t="s">
        <v>25</v>
      </c>
      <c r="L2" s="23" t="s">
        <v>26</v>
      </c>
      <c r="M2" s="2" t="s">
        <v>27</v>
      </c>
    </row>
    <row r="3" spans="6:18" ht="18.75" x14ac:dyDescent="0.25">
      <c r="F3" s="27">
        <v>1</v>
      </c>
      <c r="G3" s="32" t="s">
        <v>2</v>
      </c>
      <c r="H3" s="33">
        <v>100</v>
      </c>
      <c r="I3" s="33">
        <v>100</v>
      </c>
      <c r="J3" s="33">
        <v>100</v>
      </c>
      <c r="K3" s="33">
        <v>100</v>
      </c>
      <c r="L3" s="33">
        <v>100</v>
      </c>
      <c r="M3" s="34">
        <v>79.5</v>
      </c>
    </row>
    <row r="4" spans="6:18" ht="18.75" x14ac:dyDescent="0.25">
      <c r="F4" s="28">
        <v>2</v>
      </c>
      <c r="G4" s="46" t="s">
        <v>3</v>
      </c>
      <c r="H4" s="29">
        <v>44.5</v>
      </c>
      <c r="I4" s="29">
        <v>88.5</v>
      </c>
      <c r="J4" s="29">
        <v>87.3</v>
      </c>
      <c r="K4" s="29">
        <v>74.400000000000006</v>
      </c>
      <c r="L4" s="29">
        <v>73.7</v>
      </c>
      <c r="M4" s="47">
        <v>56.8</v>
      </c>
    </row>
    <row r="5" spans="6:18" ht="18.75" x14ac:dyDescent="0.25">
      <c r="F5" s="28">
        <v>3</v>
      </c>
      <c r="G5" s="46" t="s">
        <v>4</v>
      </c>
      <c r="H5" s="29">
        <v>81.400000000000006</v>
      </c>
      <c r="I5" s="29">
        <v>95.4</v>
      </c>
      <c r="J5" s="29">
        <v>54.6</v>
      </c>
      <c r="K5" s="29">
        <v>57.3</v>
      </c>
      <c r="L5" s="29">
        <v>69.8</v>
      </c>
      <c r="M5" s="47">
        <v>59.1</v>
      </c>
    </row>
    <row r="6" spans="6:18" ht="19.5" thickBot="1" x14ac:dyDescent="0.3">
      <c r="F6" s="28">
        <v>4</v>
      </c>
      <c r="G6" s="46" t="s">
        <v>5</v>
      </c>
      <c r="H6" s="29">
        <v>68.7</v>
      </c>
      <c r="I6" s="29">
        <v>82.3</v>
      </c>
      <c r="J6" s="29">
        <v>56.7</v>
      </c>
      <c r="K6" s="29">
        <v>72.400000000000006</v>
      </c>
      <c r="L6" s="29">
        <v>63.5</v>
      </c>
      <c r="M6" s="47">
        <v>70.8</v>
      </c>
    </row>
    <row r="7" spans="6:18" ht="18.75" x14ac:dyDescent="0.25">
      <c r="F7" s="28">
        <v>5</v>
      </c>
      <c r="G7" s="46" t="s">
        <v>6</v>
      </c>
      <c r="H7" s="29">
        <v>64.400000000000006</v>
      </c>
      <c r="I7" s="29">
        <v>78.400000000000006</v>
      </c>
      <c r="J7" s="29">
        <v>63.6</v>
      </c>
      <c r="K7" s="29">
        <v>68.099999999999994</v>
      </c>
      <c r="L7" s="29">
        <v>66.7</v>
      </c>
      <c r="M7" s="47">
        <v>58.7</v>
      </c>
      <c r="O7" s="75" t="s">
        <v>0</v>
      </c>
      <c r="P7" s="76"/>
      <c r="Q7" s="76"/>
      <c r="R7" s="77"/>
    </row>
    <row r="8" spans="6:18" ht="18.75" x14ac:dyDescent="0.25">
      <c r="F8" s="28">
        <v>6</v>
      </c>
      <c r="G8" s="46" t="s">
        <v>7</v>
      </c>
      <c r="H8" s="29">
        <v>54.4</v>
      </c>
      <c r="I8" s="29">
        <v>97.9</v>
      </c>
      <c r="J8" s="29">
        <v>47.6</v>
      </c>
      <c r="K8" s="29">
        <v>46.6</v>
      </c>
      <c r="L8" s="29">
        <v>43.3</v>
      </c>
      <c r="M8" s="47">
        <v>73.5</v>
      </c>
      <c r="O8" s="78"/>
      <c r="P8" s="79"/>
      <c r="Q8" s="79"/>
      <c r="R8" s="80"/>
    </row>
    <row r="9" spans="6:18" ht="18.75" x14ac:dyDescent="0.25">
      <c r="F9" s="24">
        <v>7</v>
      </c>
      <c r="G9" s="9" t="s">
        <v>8</v>
      </c>
      <c r="H9" s="15">
        <v>50.8</v>
      </c>
      <c r="I9" s="15">
        <v>54.2</v>
      </c>
      <c r="J9" s="15">
        <v>62.7</v>
      </c>
      <c r="K9" s="15">
        <v>52.5</v>
      </c>
      <c r="L9" s="15">
        <v>75.8</v>
      </c>
      <c r="M9" s="38">
        <v>47.2</v>
      </c>
      <c r="O9" s="78"/>
      <c r="P9" s="79"/>
      <c r="Q9" s="79"/>
      <c r="R9" s="80"/>
    </row>
    <row r="10" spans="6:18" ht="18.75" x14ac:dyDescent="0.25">
      <c r="F10" s="24">
        <v>8</v>
      </c>
      <c r="G10" s="9" t="s">
        <v>9</v>
      </c>
      <c r="H10" s="15">
        <v>62.8</v>
      </c>
      <c r="I10" s="15">
        <v>65.099999999999994</v>
      </c>
      <c r="J10" s="15">
        <v>50</v>
      </c>
      <c r="K10" s="15">
        <v>53.8</v>
      </c>
      <c r="L10" s="15">
        <v>70.3</v>
      </c>
      <c r="M10" s="38">
        <v>34.299999999999997</v>
      </c>
      <c r="O10" s="78"/>
      <c r="P10" s="79"/>
      <c r="Q10" s="79"/>
      <c r="R10" s="80"/>
    </row>
    <row r="11" spans="6:18" ht="18.75" x14ac:dyDescent="0.25">
      <c r="F11" s="26">
        <v>9</v>
      </c>
      <c r="G11" s="35" t="s">
        <v>21</v>
      </c>
      <c r="H11" s="36">
        <v>50.5</v>
      </c>
      <c r="I11" s="36">
        <v>65.8</v>
      </c>
      <c r="J11" s="36">
        <v>39.299999999999997</v>
      </c>
      <c r="K11" s="36">
        <v>56</v>
      </c>
      <c r="L11" s="36">
        <v>44</v>
      </c>
      <c r="M11" s="37">
        <v>100</v>
      </c>
      <c r="O11" s="78"/>
      <c r="P11" s="79"/>
      <c r="Q11" s="79"/>
      <c r="R11" s="80"/>
    </row>
    <row r="12" spans="6:18" ht="19.5" thickBot="1" x14ac:dyDescent="0.3">
      <c r="F12" s="24">
        <v>10</v>
      </c>
      <c r="G12" s="9" t="s">
        <v>10</v>
      </c>
      <c r="H12" s="15">
        <v>59.2</v>
      </c>
      <c r="I12" s="15">
        <v>85.1</v>
      </c>
      <c r="J12" s="15">
        <v>36.200000000000003</v>
      </c>
      <c r="K12" s="15">
        <v>41.1</v>
      </c>
      <c r="L12" s="15">
        <v>50.3</v>
      </c>
      <c r="M12" s="38">
        <v>43.1</v>
      </c>
      <c r="O12" s="81"/>
      <c r="P12" s="82"/>
      <c r="Q12" s="82"/>
      <c r="R12" s="83"/>
    </row>
    <row r="13" spans="6:18" ht="18.75" x14ac:dyDescent="0.25">
      <c r="F13" s="24">
        <v>11</v>
      </c>
      <c r="G13" s="9" t="s">
        <v>11</v>
      </c>
      <c r="H13" s="15">
        <v>47.1</v>
      </c>
      <c r="I13" s="15">
        <v>49.7</v>
      </c>
      <c r="J13" s="15">
        <v>48.8</v>
      </c>
      <c r="K13" s="15">
        <v>57.1</v>
      </c>
      <c r="L13" s="15">
        <v>61</v>
      </c>
      <c r="M13" s="38">
        <v>37.200000000000003</v>
      </c>
    </row>
    <row r="14" spans="6:18" ht="18.75" x14ac:dyDescent="0.25">
      <c r="F14" s="24">
        <v>12</v>
      </c>
      <c r="G14" s="9" t="s">
        <v>12</v>
      </c>
      <c r="H14" s="15">
        <v>29.2</v>
      </c>
      <c r="I14" s="15">
        <v>46.4</v>
      </c>
      <c r="J14" s="15">
        <v>63.6</v>
      </c>
      <c r="K14" s="15">
        <v>44.9</v>
      </c>
      <c r="L14" s="15">
        <v>70.900000000000006</v>
      </c>
      <c r="M14" s="38">
        <v>33.6</v>
      </c>
    </row>
    <row r="15" spans="6:18" ht="18.75" x14ac:dyDescent="0.25">
      <c r="F15" s="24">
        <v>13</v>
      </c>
      <c r="G15" s="9" t="s">
        <v>13</v>
      </c>
      <c r="H15" s="15">
        <v>20.9</v>
      </c>
      <c r="I15" s="15">
        <v>37.4</v>
      </c>
      <c r="J15" s="15">
        <v>56.7</v>
      </c>
      <c r="K15" s="15">
        <v>51.2</v>
      </c>
      <c r="L15" s="15">
        <v>74.3</v>
      </c>
      <c r="M15" s="38">
        <v>32.700000000000003</v>
      </c>
    </row>
    <row r="16" spans="6:18" ht="18.75" x14ac:dyDescent="0.25">
      <c r="F16" s="24">
        <v>14</v>
      </c>
      <c r="G16" s="9" t="s">
        <v>14</v>
      </c>
      <c r="H16" s="15">
        <v>43.1</v>
      </c>
      <c r="I16" s="15">
        <v>49.1</v>
      </c>
      <c r="J16" s="15">
        <v>43.6</v>
      </c>
      <c r="K16" s="15">
        <v>46.1</v>
      </c>
      <c r="L16" s="15">
        <v>61.1</v>
      </c>
      <c r="M16" s="38">
        <v>42.6</v>
      </c>
    </row>
    <row r="17" spans="6:13" ht="18.75" x14ac:dyDescent="0.25">
      <c r="F17" s="24">
        <v>15</v>
      </c>
      <c r="G17" s="9" t="s">
        <v>15</v>
      </c>
      <c r="H17" s="15">
        <v>19</v>
      </c>
      <c r="I17" s="15">
        <v>35.1</v>
      </c>
      <c r="J17" s="15">
        <v>58.8</v>
      </c>
      <c r="K17" s="15">
        <v>56.4</v>
      </c>
      <c r="L17" s="15">
        <v>70.900000000000006</v>
      </c>
      <c r="M17" s="38">
        <v>38.299999999999997</v>
      </c>
    </row>
    <row r="18" spans="6:13" ht="18.75" x14ac:dyDescent="0.25">
      <c r="F18" s="24">
        <v>16</v>
      </c>
      <c r="G18" s="9" t="s">
        <v>16</v>
      </c>
      <c r="H18" s="15">
        <v>27.8</v>
      </c>
      <c r="I18" s="15">
        <v>35.799999999999997</v>
      </c>
      <c r="J18" s="15">
        <v>47.6</v>
      </c>
      <c r="K18" s="15">
        <v>39.6</v>
      </c>
      <c r="L18" s="15">
        <v>74.3</v>
      </c>
      <c r="M18" s="38">
        <v>33.5</v>
      </c>
    </row>
    <row r="19" spans="6:13" ht="18.75" x14ac:dyDescent="0.25">
      <c r="F19" s="24">
        <v>17</v>
      </c>
      <c r="G19" s="9" t="s">
        <v>17</v>
      </c>
      <c r="H19" s="15">
        <v>31.3</v>
      </c>
      <c r="I19" s="15">
        <v>33.4</v>
      </c>
      <c r="J19" s="15">
        <v>50</v>
      </c>
      <c r="K19" s="15">
        <v>38.700000000000003</v>
      </c>
      <c r="L19" s="15">
        <v>61.1</v>
      </c>
      <c r="M19" s="38">
        <v>39.5</v>
      </c>
    </row>
    <row r="20" spans="6:13" ht="18.75" x14ac:dyDescent="0.25">
      <c r="F20" s="24">
        <v>18</v>
      </c>
      <c r="G20" s="9" t="s">
        <v>18</v>
      </c>
      <c r="H20" s="15">
        <v>37.299999999999997</v>
      </c>
      <c r="I20" s="15">
        <v>33.200000000000003</v>
      </c>
      <c r="J20" s="15">
        <v>40.799999999999997</v>
      </c>
      <c r="K20" s="15">
        <v>42.8</v>
      </c>
      <c r="L20" s="15">
        <v>63.7</v>
      </c>
      <c r="M20" s="38">
        <v>30</v>
      </c>
    </row>
    <row r="21" spans="6:13" ht="18.75" x14ac:dyDescent="0.25">
      <c r="F21" s="24">
        <v>19</v>
      </c>
      <c r="G21" s="9" t="s">
        <v>19</v>
      </c>
      <c r="H21" s="15">
        <v>29.2</v>
      </c>
      <c r="I21" s="15">
        <v>35.1</v>
      </c>
      <c r="J21" s="15">
        <v>36.200000000000003</v>
      </c>
      <c r="K21" s="15">
        <v>49.5</v>
      </c>
      <c r="L21" s="15">
        <v>77</v>
      </c>
      <c r="M21" s="38">
        <v>47.4</v>
      </c>
    </row>
    <row r="22" spans="6:13" ht="19.5" thickBot="1" x14ac:dyDescent="0.3">
      <c r="F22" s="39">
        <v>20</v>
      </c>
      <c r="G22" s="40" t="s">
        <v>20</v>
      </c>
      <c r="H22" s="16">
        <v>22.7</v>
      </c>
      <c r="I22" s="16">
        <v>24.6</v>
      </c>
      <c r="J22" s="16">
        <v>60.7</v>
      </c>
      <c r="K22" s="16">
        <v>43.3</v>
      </c>
      <c r="L22" s="16">
        <v>68</v>
      </c>
      <c r="M22" s="41">
        <v>40</v>
      </c>
    </row>
    <row r="23" spans="6:13" x14ac:dyDescent="0.25">
      <c r="F23"/>
    </row>
    <row r="24" spans="6:13" x14ac:dyDescent="0.25">
      <c r="F24"/>
    </row>
    <row r="25" spans="6:13" x14ac:dyDescent="0.25">
      <c r="F25"/>
    </row>
    <row r="26" spans="6:13" x14ac:dyDescent="0.25">
      <c r="F26"/>
    </row>
    <row r="27" spans="6:13" x14ac:dyDescent="0.25">
      <c r="F27"/>
    </row>
    <row r="28" spans="6:13" x14ac:dyDescent="0.25">
      <c r="F28"/>
    </row>
    <row r="29" spans="6:13" x14ac:dyDescent="0.25">
      <c r="F29"/>
    </row>
    <row r="30" spans="6:13" x14ac:dyDescent="0.25">
      <c r="F30"/>
    </row>
    <row r="31" spans="6:13" x14ac:dyDescent="0.25">
      <c r="F31"/>
    </row>
    <row r="32" spans="6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sortState ref="G3:M52">
    <sortCondition ref="G3:G52"/>
  </sortState>
  <mergeCells count="1">
    <mergeCell ref="O7:R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2:H9"/>
  <sheetViews>
    <sheetView workbookViewId="0">
      <selection activeCell="G7" sqref="G7"/>
    </sheetView>
  </sheetViews>
  <sheetFormatPr defaultRowHeight="15" x14ac:dyDescent="0.25"/>
  <sheetData>
    <row r="2" spans="2:8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</row>
    <row r="3" spans="2:8" x14ac:dyDescent="0.25">
      <c r="B3" s="17">
        <f>2+Rankings!M7</f>
        <v>13</v>
      </c>
    </row>
    <row r="4" spans="2:8" x14ac:dyDescent="0.25">
      <c r="B4" s="19" t="str">
        <f>CONCATENATE("Data!h",$B$3)</f>
        <v>Data!h13</v>
      </c>
      <c r="C4" s="19" t="str">
        <f>CONCATENATE("Data!i",$B$3)</f>
        <v>Data!i13</v>
      </c>
      <c r="D4" s="19" t="str">
        <f>CONCATENATE("Data!j",$B$3)</f>
        <v>Data!j13</v>
      </c>
      <c r="E4" s="19" t="str">
        <f>CONCATENATE("Data!k",$B$3)</f>
        <v>Data!k13</v>
      </c>
      <c r="F4" s="19" t="str">
        <f>CONCATENATE("Data!l",$B$3)</f>
        <v>Data!l13</v>
      </c>
      <c r="G4" s="19" t="str">
        <f>CONCATENATE("Data!m",$B$3)</f>
        <v>Data!m13</v>
      </c>
    </row>
    <row r="5" spans="2:8" x14ac:dyDescent="0.25">
      <c r="B5" s="19"/>
      <c r="C5" s="19"/>
      <c r="D5" s="19"/>
      <c r="E5" s="19"/>
      <c r="F5" s="19"/>
      <c r="G5" s="19"/>
    </row>
    <row r="6" spans="2:8" x14ac:dyDescent="0.25">
      <c r="B6" s="19">
        <f ca="1">1/(101-INDIRECT(B4))</f>
        <v>1.8552875695732839E-2</v>
      </c>
      <c r="C6" s="19">
        <f t="shared" ref="C6:G6" ca="1" si="0">1/(101-INDIRECT(C4))</f>
        <v>1.9493177387914232E-2</v>
      </c>
      <c r="D6" s="19">
        <f t="shared" ca="1" si="0"/>
        <v>1.9157088122605363E-2</v>
      </c>
      <c r="E6" s="19">
        <f t="shared" ca="1" si="0"/>
        <v>2.2779043280182234E-2</v>
      </c>
      <c r="F6" s="19">
        <f t="shared" ca="1" si="0"/>
        <v>2.5000000000000001E-2</v>
      </c>
      <c r="G6" s="19">
        <f t="shared" ca="1" si="0"/>
        <v>1.5673981191222573E-2</v>
      </c>
      <c r="H6" s="19">
        <f ca="1">SUM(B6:G6)</f>
        <v>0.12065616567765725</v>
      </c>
    </row>
    <row r="7" spans="2:8" x14ac:dyDescent="0.25">
      <c r="B7">
        <f ca="1">100*B6/$H$6</f>
        <v>15.376649499453144</v>
      </c>
      <c r="C7">
        <f t="shared" ref="C7:G7" ca="1" si="1">100*C6/$H$6</f>
        <v>16.155972865897166</v>
      </c>
      <c r="D7">
        <f t="shared" ca="1" si="1"/>
        <v>15.877421609588591</v>
      </c>
      <c r="E7">
        <f t="shared" ca="1" si="1"/>
        <v>18.879303143975498</v>
      </c>
      <c r="F7">
        <f t="shared" ca="1" si="1"/>
        <v>20.720035200513109</v>
      </c>
      <c r="G7">
        <f t="shared" ca="1" si="1"/>
        <v>12.990617680572486</v>
      </c>
      <c r="H7" s="18">
        <f ca="1">SUM(B7:G7)</f>
        <v>100</v>
      </c>
    </row>
    <row r="9" spans="2:8" x14ac:dyDescent="0.25">
      <c r="B9">
        <f>1/(101-Data!H3)</f>
        <v>1</v>
      </c>
      <c r="C9">
        <f>1/(101-Data!I3)</f>
        <v>1</v>
      </c>
      <c r="D9">
        <f>1/(101-Data!J3)</f>
        <v>1</v>
      </c>
      <c r="E9">
        <f>1/(101-Data!K3)</f>
        <v>1</v>
      </c>
      <c r="F9">
        <f>1/(101-Data!L3)</f>
        <v>1</v>
      </c>
      <c r="G9">
        <f>1/(101-Data!M3)</f>
        <v>4.6511627906976744E-2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Rankings</vt:lpstr>
      <vt:lpstr>Data</vt:lpstr>
      <vt:lpstr>Work</vt:lpstr>
      <vt:lpstr>Rankings!Perspektywy_2016_agreg_1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Ignacy</dc:creator>
  <cp:lastModifiedBy>Ignacy</cp:lastModifiedBy>
  <cp:lastPrinted>2018-05-20T16:47:15Z</cp:lastPrinted>
  <dcterms:created xsi:type="dcterms:W3CDTF">2018-05-12T19:00:56Z</dcterms:created>
  <dcterms:modified xsi:type="dcterms:W3CDTF">2018-08-19T09:23:54Z</dcterms:modified>
</cp:coreProperties>
</file>